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19 영락교회\코이노니아\"/>
    </mc:Choice>
  </mc:AlternateContent>
  <xr:revisionPtr revIDLastSave="0" documentId="13_ncr:1_{53FEEDD3-5ABB-4792-8B1D-99260EB705B5}" xr6:coauthVersionLast="47" xr6:coauthVersionMax="47" xr10:uidLastSave="{00000000-0000-0000-0000-000000000000}"/>
  <bookViews>
    <workbookView xWindow="28680" yWindow="-120" windowWidth="29040" windowHeight="15720" tabRatio="778" activeTab="1" xr2:uid="{00000000-000D-0000-FFFF-FFFF00000000}"/>
  </bookViews>
  <sheets>
    <sheet name="표지" sheetId="45" r:id="rId1"/>
    <sheet name="인테리어원가" sheetId="1" r:id="rId2"/>
    <sheet name="인테리어집계" sheetId="41" r:id="rId3"/>
    <sheet name="인테리어내역" sheetId="42" r:id="rId4"/>
    <sheet name="기계원가" sheetId="57" r:id="rId5"/>
    <sheet name="기계내역서" sheetId="59" r:id="rId6"/>
    <sheet name="기계집계표" sheetId="58" r:id="rId7"/>
  </sheets>
  <externalReferences>
    <externalReference r:id="rId8"/>
    <externalReference r:id="rId9"/>
    <externalReference r:id="rId10"/>
    <externalReference r:id="rId11"/>
    <externalReference r:id="rId12"/>
  </externalReferences>
  <definedNames>
    <definedName name="______________q45" localSheetId="3">{"'용역비'!$A$4:$C$8"}</definedName>
    <definedName name="______________q45">{"'용역비'!$A$4:$C$8"}</definedName>
    <definedName name="_____________q45" localSheetId="3">{"'용역비'!$A$4:$C$8"}</definedName>
    <definedName name="_____________q45">{"'용역비'!$A$4:$C$8"}</definedName>
    <definedName name="____________q45" localSheetId="3">{"'용역비'!$A$4:$C$8"}</definedName>
    <definedName name="____________q45">{"'용역비'!$A$4:$C$8"}</definedName>
    <definedName name="___________q45" localSheetId="3">{"'용역비'!$A$4:$C$8"}</definedName>
    <definedName name="___________q45">{"'용역비'!$A$4:$C$8"}</definedName>
    <definedName name="__________q45" localSheetId="3">{"'용역비'!$A$4:$C$8"}</definedName>
    <definedName name="__________q45">{"'용역비'!$A$4:$C$8"}</definedName>
    <definedName name="_________q45" localSheetId="3">{"'용역비'!$A$4:$C$8"}</definedName>
    <definedName name="_________q45">{"'용역비'!$A$4:$C$8"}</definedName>
    <definedName name="________q45" localSheetId="3">{"'용역비'!$A$4:$C$8"}</definedName>
    <definedName name="________q45">{"'용역비'!$A$4:$C$8"}</definedName>
    <definedName name="_______q45" localSheetId="3">{"'용역비'!$A$4:$C$8"}</definedName>
    <definedName name="_______q45">{"'용역비'!$A$4:$C$8"}</definedName>
    <definedName name="______q45" localSheetId="3">{"'용역비'!$A$4:$C$8"}</definedName>
    <definedName name="______q45">{"'용역비'!$A$4:$C$8"}</definedName>
    <definedName name="_____q45" localSheetId="3">{"'용역비'!$A$4:$C$8"}</definedName>
    <definedName name="_____q45">{"'용역비'!$A$4:$C$8"}</definedName>
    <definedName name="____q45" localSheetId="3">{"'용역비'!$A$4:$C$8"}</definedName>
    <definedName name="____q45">{"'용역비'!$A$4:$C$8"}</definedName>
    <definedName name="___q45" localSheetId="3">{"'용역비'!$A$4:$C$8"}</definedName>
    <definedName name="___q45">{"'용역비'!$A$4:$C$8"}</definedName>
    <definedName name="__q45" localSheetId="3">{"'용역비'!$A$4:$C$8"}</definedName>
    <definedName name="__q45">{"'용역비'!$A$4:$C$8"}</definedName>
    <definedName name="_19q45_">{"'용역비'!$A$4:$C$8"}</definedName>
    <definedName name="_21q45_">{"'용역비'!$A$4:$C$8"}</definedName>
    <definedName name="_3q45_" localSheetId="3">{"'용역비'!$A$4:$C$8"}</definedName>
    <definedName name="_3q45_">{"'용역비'!$A$4:$C$8"}</definedName>
    <definedName name="_56q45_" localSheetId="3">{"'용역비'!$A$4:$C$8"}</definedName>
    <definedName name="_56q45_">{"'용역비'!$A$4:$C$8"}</definedName>
    <definedName name="_xlnm._FilterDatabase" localSheetId="3" hidden="1">인테리어내역!$A$1:$Y$1327</definedName>
    <definedName name="_Order1">255</definedName>
    <definedName name="_Order2">255</definedName>
    <definedName name="_q45" localSheetId="3">{"'용역비'!$A$4:$C$8"}</definedName>
    <definedName name="_q45">{"'용역비'!$A$4:$C$8"}</definedName>
    <definedName name="_Regression_Int">1</definedName>
    <definedName name="AAAAA">BLCH</definedName>
    <definedName name="AccessDatabase">"D:\공무jaje\98년품의-수불\98146.mdb"</definedName>
    <definedName name="cgmh" localSheetId="3">{"'용역비'!$A$4:$C$8"}</definedName>
    <definedName name="cgmh">{"'용역비'!$A$4:$C$8"}</definedName>
    <definedName name="DFD" localSheetId="3">{"'용역비'!$A$4:$C$8"}</definedName>
    <definedName name="DFD">{"'용역비'!$A$4:$C$8"}</definedName>
    <definedName name="dhj" localSheetId="3">{"'용역비'!$A$4:$C$8"}</definedName>
    <definedName name="dhj" localSheetId="2">{"'용역비'!$A$4:$C$8"}</definedName>
    <definedName name="dhj">{"'용역비'!$A$4:$C$8"}</definedName>
    <definedName name="DW" localSheetId="3">{"'용역비'!$A$4:$C$8"}</definedName>
    <definedName name="DW" localSheetId="2">{"'용역비'!$A$4:$C$8"}</definedName>
    <definedName name="DW">{"'용역비'!$A$4:$C$8"}</definedName>
    <definedName name="E" localSheetId="3">{"'용역비'!$A$4:$C$8"}</definedName>
    <definedName name="E" localSheetId="2">{"'용역비'!$A$4:$C$8"}</definedName>
    <definedName name="E">{"'용역비'!$A$4:$C$8"}</definedName>
    <definedName name="EFG" localSheetId="3">{"'용역비'!$A$4:$C$8"}</definedName>
    <definedName name="EFG" localSheetId="2">{"'용역비'!$A$4:$C$8"}</definedName>
    <definedName name="EFG">{"'용역비'!$A$4:$C$8"}</definedName>
    <definedName name="EGE" localSheetId="3">{"'용역비'!$A$4:$C$8"}</definedName>
    <definedName name="EGE" localSheetId="2">{"'용역비'!$A$4:$C$8"}</definedName>
    <definedName name="EGE">{"'용역비'!$A$4:$C$8"}</definedName>
    <definedName name="ertyertye" localSheetId="3">{"'용역비'!$A$4:$C$8"}</definedName>
    <definedName name="ertyertye" localSheetId="2">{"'용역비'!$A$4:$C$8"}</definedName>
    <definedName name="ertyertye">{"'용역비'!$A$4:$C$8"}</definedName>
    <definedName name="ETYETY" localSheetId="3">{"'용역비'!$A$4:$C$8"}</definedName>
    <definedName name="ETYETY" localSheetId="2">{"'용역비'!$A$4:$C$8"}</definedName>
    <definedName name="ETYETY">{"'용역비'!$A$4:$C$8"}</definedName>
    <definedName name="etyj" localSheetId="3">{"'용역비'!$A$4:$C$8"}</definedName>
    <definedName name="etyj" localSheetId="2">{"'용역비'!$A$4:$C$8"}</definedName>
    <definedName name="etyj">{"'용역비'!$A$4:$C$8"}</definedName>
    <definedName name="etyjj" localSheetId="3">{"'용역비'!$A$4:$C$8"}</definedName>
    <definedName name="etyjj" localSheetId="2">{"'용역비'!$A$4:$C$8"}</definedName>
    <definedName name="etyjj">{"'용역비'!$A$4:$C$8"}</definedName>
    <definedName name="ETYJTYJ" localSheetId="3">{"'용역비'!$A$4:$C$8"}</definedName>
    <definedName name="ETYJTYJ" localSheetId="2">{"'용역비'!$A$4:$C$8"}</definedName>
    <definedName name="ETYJTYJ">{"'용역비'!$A$4:$C$8"}</definedName>
    <definedName name="FFFF">BlankMacro1</definedName>
    <definedName name="FK" localSheetId="3">{"'용역비'!$A$4:$C$8"}</definedName>
    <definedName name="FK">{"'용역비'!$A$4:$C$8"}</definedName>
    <definedName name="G" localSheetId="3">{"'용역비'!$A$4:$C$8"}</definedName>
    <definedName name="G">{"'용역비'!$A$4:$C$8"}</definedName>
    <definedName name="H" localSheetId="3">{"'용역비'!$A$4:$C$8"}</definedName>
    <definedName name="H">{"'용역비'!$A$4:$C$8"}</definedName>
    <definedName name="HSR" localSheetId="3">{"'용역비'!$A$4:$C$8"}</definedName>
    <definedName name="HSR">{"'용역비'!$A$4:$C$8"}</definedName>
    <definedName name="HTML_CodePage">949</definedName>
    <definedName name="HTML_Control" localSheetId="3">{"'용역비'!$A$4:$C$8"}</definedName>
    <definedName name="HTML_Control" localSheetId="2">{"'용역비'!$A$4:$C$8"}</definedName>
    <definedName name="HTML_Control">{"'용역비'!$A$4:$C$8"}</definedName>
    <definedName name="HTML_Description">""</definedName>
    <definedName name="HTML_Email">""</definedName>
    <definedName name="HTML_Header">"용역비"</definedName>
    <definedName name="HTML_LastUpdate">"99-07-01"</definedName>
    <definedName name="HTML_LineAfter">FALSE</definedName>
    <definedName name="HTML_LineBefore">FALSE</definedName>
    <definedName name="HTML_Name">"전산실"</definedName>
    <definedName name="HTML_OBDlg2">TRUE</definedName>
    <definedName name="HTML_OBDlg4">TRUE</definedName>
    <definedName name="HTML_OS">0</definedName>
    <definedName name="HTML_PathFile">"C:\My Documents\MyHTML.htm"</definedName>
    <definedName name="HTML_Title">"전체금액"</definedName>
    <definedName name="HW실행" localSheetId="3">{"'용역비'!$A$4:$C$8"}</definedName>
    <definedName name="HW실행" localSheetId="2">{"'용역비'!$A$4:$C$8"}</definedName>
    <definedName name="HW실행">{"'용역비'!$A$4:$C$8"}</definedName>
    <definedName name="I" localSheetId="3">{"'용역비'!$A$4:$C$8"}</definedName>
    <definedName name="I">{"'용역비'!$A$4:$C$8"}</definedName>
    <definedName name="II" localSheetId="3">{"'용역비'!$A$4:$C$8"}</definedName>
    <definedName name="II" localSheetId="2">{"'용역비'!$A$4:$C$8"}</definedName>
    <definedName name="II">{"'용역비'!$A$4:$C$8"}</definedName>
    <definedName name="IIII" localSheetId="3">{"'용역비'!$A$4:$C$8"}</definedName>
    <definedName name="IIII" localSheetId="2">{"'용역비'!$A$4:$C$8"}</definedName>
    <definedName name="IIII">{"'용역비'!$A$4:$C$8"}</definedName>
    <definedName name="IIIII" localSheetId="3">{"'용역비'!$A$4:$C$8"}</definedName>
    <definedName name="IIIII" localSheetId="2">{"'용역비'!$A$4:$C$8"}</definedName>
    <definedName name="IIIII">{"'용역비'!$A$4:$C$8"}</definedName>
    <definedName name="IOI" localSheetId="3">{"'용역비'!$A$4:$C$8"}</definedName>
    <definedName name="IOI" localSheetId="2">{"'용역비'!$A$4:$C$8"}</definedName>
    <definedName name="IOI">{"'용역비'!$A$4:$C$8"}</definedName>
    <definedName name="J" localSheetId="3">{"'용역비'!$A$4:$C$8"}</definedName>
    <definedName name="J" localSheetId="2">{"'용역비'!$A$4:$C$8"}</definedName>
    <definedName name="J">{"'용역비'!$A$4:$C$8"}</definedName>
    <definedName name="KKKK">BLCH</definedName>
    <definedName name="li" localSheetId="3">{"'용역비'!$A$4:$C$8"}</definedName>
    <definedName name="li" localSheetId="2">{"'용역비'!$A$4:$C$8"}</definedName>
    <definedName name="li">{"'용역비'!$A$4:$C$8"}</definedName>
    <definedName name="MMMM">BLCH</definedName>
    <definedName name="OIL" localSheetId="3">{"'용역비'!$A$4:$C$8"}</definedName>
    <definedName name="OIL">{"'용역비'!$A$4:$C$8"}</definedName>
    <definedName name="_xlnm.Print_Area" localSheetId="5">기계내역서!$C$1:$O$205</definedName>
    <definedName name="_xlnm.Print_Area" localSheetId="6">기계집계표!$A$1:$M$29</definedName>
    <definedName name="_xlnm.Print_Area" localSheetId="3">인테리어내역!$A$1:$S$1324</definedName>
    <definedName name="_xlnm.Print_Area" localSheetId="1">인테리어원가!$A$1:$K$30</definedName>
    <definedName name="_xlnm.Print_Area" localSheetId="2">인테리어집계!$A$1:$R$42</definedName>
    <definedName name="_xlnm.Print_Titles" localSheetId="5">기계내역서!$1:$3</definedName>
    <definedName name="_xlnm.Print_Titles" localSheetId="6">기계집계표!$1:$4</definedName>
    <definedName name="_xlnm.Print_Titles" localSheetId="3">인테리어내역!$2:$6</definedName>
    <definedName name="_xlnm.Print_Titles" localSheetId="2">인테리어집계!$2:$5</definedName>
    <definedName name="q234562456" localSheetId="3">{"'용역비'!$A$4:$C$8"}</definedName>
    <definedName name="q234562456">{"'용역비'!$A$4:$C$8"}</definedName>
    <definedName name="qu">BlankMacro1</definedName>
    <definedName name="qyk" localSheetId="3">{"'용역비'!$A$4:$C$8"}</definedName>
    <definedName name="qyk">{"'용역비'!$A$4:$C$8"}</definedName>
    <definedName name="RF">BlankMacro1</definedName>
    <definedName name="RH" localSheetId="3">{"'용역비'!$A$4:$C$8"}</definedName>
    <definedName name="RH">{"'용역비'!$A$4:$C$8"}</definedName>
    <definedName name="RJRJ">BlankMacro1</definedName>
    <definedName name="RJRKJRKJR">BlankMacro1</definedName>
    <definedName name="RL">BlankMacro1</definedName>
    <definedName name="RLTJD">BlankMacro1</definedName>
    <definedName name="RT" localSheetId="3">{"'용역비'!$A$4:$C$8"}</definedName>
    <definedName name="RT">{"'용역비'!$A$4:$C$8"}</definedName>
    <definedName name="RTGH" localSheetId="3">{"'용역비'!$A$4:$C$8"}</definedName>
    <definedName name="RTGH">{"'용역비'!$A$4:$C$8"}</definedName>
    <definedName name="rth" localSheetId="3">{"'용역비'!$A$4:$C$8"}</definedName>
    <definedName name="rth">{"'용역비'!$A$4:$C$8"}</definedName>
    <definedName name="rty" localSheetId="3">{"'용역비'!$A$4:$C$8"}</definedName>
    <definedName name="rty">{"'용역비'!$A$4:$C$8"}</definedName>
    <definedName name="RYUIRYU" localSheetId="3">{"'용역비'!$A$4:$C$8"}</definedName>
    <definedName name="RYUIRYU">{"'용역비'!$A$4:$C$8"}</definedName>
    <definedName name="ryuk" localSheetId="3">{"'용역비'!$A$4:$C$8"}</definedName>
    <definedName name="ryuk">{"'용역비'!$A$4:$C$8"}</definedName>
    <definedName name="SD" localSheetId="3">{"'용역비'!$A$4:$C$8"}</definedName>
    <definedName name="SD" localSheetId="2">{"'용역비'!$A$4:$C$8"}</definedName>
    <definedName name="SD">{"'용역비'!$A$4:$C$8"}</definedName>
    <definedName name="sdryhj" localSheetId="3">{"'용역비'!$A$4:$C$8"}</definedName>
    <definedName name="sdryhj">{"'용역비'!$A$4:$C$8"}</definedName>
    <definedName name="SE" localSheetId="3">{"'용역비'!$A$4:$C$8"}</definedName>
    <definedName name="SE" localSheetId="2">{"'용역비'!$A$4:$C$8"}</definedName>
    <definedName name="SE">{"'용역비'!$A$4:$C$8"}</definedName>
    <definedName name="solver_cvg">0.001</definedName>
    <definedName name="solver_drv">1</definedName>
    <definedName name="solver_est">1</definedName>
    <definedName name="solver_itr">100</definedName>
    <definedName name="solver_lin">0</definedName>
    <definedName name="solver_neg">2</definedName>
    <definedName name="solver_num">1</definedName>
    <definedName name="solver_nwt">1</definedName>
    <definedName name="solver_pre">0.000001</definedName>
    <definedName name="solver_rel1">1</definedName>
    <definedName name="solver_rhs1">500000000</definedName>
    <definedName name="solver_scl">2</definedName>
    <definedName name="solver_sho">2</definedName>
    <definedName name="solver_tim">100</definedName>
    <definedName name="solver_tmp">500000000</definedName>
    <definedName name="solver_tol">0.05</definedName>
    <definedName name="solver_typ">1</definedName>
    <definedName name="solver_val">0</definedName>
    <definedName name="srth" localSheetId="3">{"'용역비'!$A$4:$C$8"}</definedName>
    <definedName name="srth">{"'용역비'!$A$4:$C$8"}</definedName>
    <definedName name="SSSS">BLCH</definedName>
    <definedName name="STS" localSheetId="3">{"'용역비'!$A$4:$C$8"}</definedName>
    <definedName name="STS" localSheetId="2">{"'용역비'!$A$4:$C$8"}</definedName>
    <definedName name="STS">{"'용역비'!$A$4:$C$8"}</definedName>
    <definedName name="T" localSheetId="3">{"'용역비'!$A$4:$C$8"}</definedName>
    <definedName name="T">{"'용역비'!$A$4:$C$8"}</definedName>
    <definedName name="TEYJ" localSheetId="3">{"'용역비'!$A$4:$C$8"}</definedName>
    <definedName name="TEYJ" localSheetId="2">{"'용역비'!$A$4:$C$8"}</definedName>
    <definedName name="TEYJ">{"'용역비'!$A$4:$C$8"}</definedName>
    <definedName name="TFUI" localSheetId="3">{"'용역비'!$A$4:$C$8"}</definedName>
    <definedName name="TFUI" localSheetId="2">{"'용역비'!$A$4:$C$8"}</definedName>
    <definedName name="TFUI">{"'용역비'!$A$4:$C$8"}</definedName>
    <definedName name="tu" localSheetId="3">{"'용역비'!$A$4:$C$8"}</definedName>
    <definedName name="tu">{"'용역비'!$A$4:$C$8"}</definedName>
    <definedName name="tuilol" localSheetId="3">{"'용역비'!$A$4:$C$8"}</definedName>
    <definedName name="tuilol" localSheetId="2">{"'용역비'!$A$4:$C$8"}</definedName>
    <definedName name="tuilol">{"'용역비'!$A$4:$C$8"}</definedName>
    <definedName name="TUIO" localSheetId="3">{"'용역비'!$A$4:$C$8"}</definedName>
    <definedName name="TUIO" localSheetId="2">{"'용역비'!$A$4:$C$8"}</definedName>
    <definedName name="TUIO">{"'용역비'!$A$4:$C$8"}</definedName>
    <definedName name="TUIO.L" localSheetId="3">{"'용역비'!$A$4:$C$8"}</definedName>
    <definedName name="TUIO.L" localSheetId="2">{"'용역비'!$A$4:$C$8"}</definedName>
    <definedName name="TUIO.L">{"'용역비'!$A$4:$C$8"}</definedName>
    <definedName name="TUIOTUI" localSheetId="3">{"'용역비'!$A$4:$C$8"}</definedName>
    <definedName name="TUIOTUI" localSheetId="2">{"'용역비'!$A$4:$C$8"}</definedName>
    <definedName name="TUIOTUI">{"'용역비'!$A$4:$C$8"}</definedName>
    <definedName name="TYJ" localSheetId="3">{"'용역비'!$A$4:$C$8"}</definedName>
    <definedName name="TYJ" localSheetId="2">{"'용역비'!$A$4:$C$8"}</definedName>
    <definedName name="TYJ">{"'용역비'!$A$4:$C$8"}</definedName>
    <definedName name="tyje" localSheetId="3">{"'용역비'!$A$4:$C$8"}</definedName>
    <definedName name="tyje" localSheetId="2">{"'용역비'!$A$4:$C$8"}</definedName>
    <definedName name="tyje">{"'용역비'!$A$4:$C$8"}</definedName>
    <definedName name="tyjet" localSheetId="3">{"'용역비'!$A$4:$C$8"}</definedName>
    <definedName name="tyjet" localSheetId="2">{"'용역비'!$A$4:$C$8"}</definedName>
    <definedName name="tyjet">{"'용역비'!$A$4:$C$8"}</definedName>
    <definedName name="tyu" localSheetId="3">{"'용역비'!$A$4:$C$8"}</definedName>
    <definedName name="tyu" localSheetId="2">{"'용역비'!$A$4:$C$8"}</definedName>
    <definedName name="tyu">{"'용역비'!$A$4:$C$8"}</definedName>
    <definedName name="U" localSheetId="3">{"'용역비'!$A$4:$C$8"}</definedName>
    <definedName name="U" localSheetId="2">{"'용역비'!$A$4:$C$8"}</definedName>
    <definedName name="U">{"'용역비'!$A$4:$C$8"}</definedName>
    <definedName name="ulo" localSheetId="3">{"'용역비'!$A$4:$C$8"}</definedName>
    <definedName name="ulo" localSheetId="2">{"'용역비'!$A$4:$C$8"}</definedName>
    <definedName name="ulo">{"'용역비'!$A$4:$C$8"}</definedName>
    <definedName name="UTI" localSheetId="3">{"'용역비'!$A$4:$C$8"}</definedName>
    <definedName name="UTI" localSheetId="2">{"'용역비'!$A$4:$C$8"}</definedName>
    <definedName name="UTI">{"'용역비'!$A$4:$C$8"}</definedName>
    <definedName name="UTIOL" localSheetId="3">{"'용역비'!$A$4:$C$8"}</definedName>
    <definedName name="UTIOL" localSheetId="2">{"'용역비'!$A$4:$C$8"}</definedName>
    <definedName name="UTIOL">{"'용역비'!$A$4:$C$8"}</definedName>
    <definedName name="uu" localSheetId="3">{"'용역비'!$A$4:$C$8"}</definedName>
    <definedName name="uu" localSheetId="2">{"'용역비'!$A$4:$C$8"}</definedName>
    <definedName name="uu">{"'용역비'!$A$4:$C$8"}</definedName>
    <definedName name="vcc" localSheetId="3">{"'용역비'!$A$4:$C$8"}</definedName>
    <definedName name="vcc">{"'용역비'!$A$4:$C$8"}</definedName>
    <definedName name="VVVVVV">BLCH</definedName>
    <definedName name="wrty" localSheetId="3">{"'용역비'!$A$4:$C$8"}</definedName>
    <definedName name="wrty" localSheetId="2">{"'용역비'!$A$4:$C$8"}</definedName>
    <definedName name="wrty">{"'용역비'!$A$4:$C$8"}</definedName>
    <definedName name="wrtyrtyrt" localSheetId="3">{"'용역비'!$A$4:$C$8"}</definedName>
    <definedName name="wrtyrtyrt" localSheetId="2">{"'용역비'!$A$4:$C$8"}</definedName>
    <definedName name="wrtyrtyrt">{"'용역비'!$A$4:$C$8"}</definedName>
    <definedName name="wrtywrtywr" localSheetId="3">{"'용역비'!$A$4:$C$8"}</definedName>
    <definedName name="wrtywrtywr" localSheetId="2">{"'용역비'!$A$4:$C$8"}</definedName>
    <definedName name="wrtywrtywr">{"'용역비'!$A$4:$C$8"}</definedName>
    <definedName name="wuy" localSheetId="3">{"'용역비'!$A$4:$C$8"}</definedName>
    <definedName name="wuy" localSheetId="2">{"'용역비'!$A$4:$C$8"}</definedName>
    <definedName name="wuy">{"'용역비'!$A$4:$C$8"}</definedName>
    <definedName name="XXXXXX" localSheetId="3">{"'공사부문'!$A$6:$A$32"}</definedName>
    <definedName name="XXXXXX" localSheetId="2">{"'공사부문'!$A$6:$A$32"}</definedName>
    <definedName name="XXXXXX">{"'공사부문'!$A$6:$A$32"}</definedName>
    <definedName name="y" localSheetId="3">{"'용역비'!$A$4:$C$8"}</definedName>
    <definedName name="y" localSheetId="2">{"'용역비'!$A$4:$C$8"}</definedName>
    <definedName name="y">{"'용역비'!$A$4:$C$8"}</definedName>
    <definedName name="YFU" localSheetId="3">{"'용역비'!$A$4:$C$8"}</definedName>
    <definedName name="YFU" localSheetId="2">{"'용역비'!$A$4:$C$8"}</definedName>
    <definedName name="YFU">{"'용역비'!$A$4:$C$8"}</definedName>
    <definedName name="YL" localSheetId="3">{"'용역비'!$A$4:$C$8"}</definedName>
    <definedName name="YL" localSheetId="2">{"'용역비'!$A$4:$C$8"}</definedName>
    <definedName name="YL">{"'용역비'!$A$4:$C$8"}</definedName>
    <definedName name="yu" localSheetId="3">{"'용역비'!$A$4:$C$8"}</definedName>
    <definedName name="yu" localSheetId="2">{"'용역비'!$A$4:$C$8"}</definedName>
    <definedName name="yu">{"'용역비'!$A$4:$C$8"}</definedName>
    <definedName name="YUK" localSheetId="3">{"'용역비'!$A$4:$C$8"}</definedName>
    <definedName name="YUK" localSheetId="2">{"'용역비'!$A$4:$C$8"}</definedName>
    <definedName name="YUK">{"'용역비'!$A$4:$C$8"}</definedName>
    <definedName name="YUKOI" localSheetId="3">{"'용역비'!$A$4:$C$8"}</definedName>
    <definedName name="YUKOI" localSheetId="2">{"'용역비'!$A$4:$C$8"}</definedName>
    <definedName name="YUKOI">{"'용역비'!$A$4:$C$8"}</definedName>
    <definedName name="ㄱ" localSheetId="3">{"'용역비'!$A$4:$C$8"}</definedName>
    <definedName name="ㄱ">{"'용역비'!$A$4:$C$8"}</definedName>
    <definedName name="ㄱㄱ" localSheetId="3">{"'용역비'!$A$4:$C$8"}</definedName>
    <definedName name="ㄱㄱ">{"'용역비'!$A$4:$C$8"}</definedName>
    <definedName name="ㄱㄱㄱ" localSheetId="3">{"'용역비'!$A$4:$C$8"}</definedName>
    <definedName name="ㄱㄱㄱ" localSheetId="2">{"'용역비'!$A$4:$C$8"}</definedName>
    <definedName name="ㄱㄱㄱ">{"'용역비'!$A$4:$C$8"}</definedName>
    <definedName name="ㄱㄱㄱㄱㄱ" localSheetId="3">{"'용역비'!$A$4:$C$8"}</definedName>
    <definedName name="ㄱㄱㄱㄱㄱ" localSheetId="2">{"'용역비'!$A$4:$C$8"}</definedName>
    <definedName name="ㄱㄱㄱㄱㄱ">{"'용역비'!$A$4:$C$8"}</definedName>
    <definedName name="ㄱㄱㄱㄱㄱㄱ" localSheetId="3">{"'용역비'!$A$4:$C$8"}</definedName>
    <definedName name="ㄱㄱㄱㄱㄱㄱ" localSheetId="2">{"'용역비'!$A$4:$C$8"}</definedName>
    <definedName name="ㄱㄱㄱㄱㄱㄱ">{"'용역비'!$A$4:$C$8"}</definedName>
    <definedName name="개요">BLCH</definedName>
    <definedName name="건목">53461</definedName>
    <definedName name="겨" localSheetId="3">{"'용역비'!$A$4:$C$8"}</definedName>
    <definedName name="겨" localSheetId="2">{"'용역비'!$A$4:$C$8"}</definedName>
    <definedName name="겨">{"'용역비'!$A$4:$C$8"}</definedName>
    <definedName name="경비집계" localSheetId="3">{"'용역비'!$A$4:$C$8"}</definedName>
    <definedName name="경비집계" localSheetId="2">{"'용역비'!$A$4:$C$8"}</definedName>
    <definedName name="경비집계">{"'용역비'!$A$4:$C$8"}</definedName>
    <definedName name="공수1">BLCH</definedName>
    <definedName name="구분">BlankMacro1</definedName>
    <definedName name="기계3">BlankMacro1</definedName>
    <definedName name="기성품">BlankMacro1</definedName>
    <definedName name="김해변경분">BlankMacro1</definedName>
    <definedName name="ㄳㄳㄳㄳ" localSheetId="3">{"'용역비'!$A$4:$C$8"}</definedName>
    <definedName name="ㄳㄳㄳㄳ" localSheetId="2">{"'용역비'!$A$4:$C$8"}</definedName>
    <definedName name="ㄳㄳㄳㄳ">{"'용역비'!$A$4:$C$8"}</definedName>
    <definedName name="ㄴ">BLCH</definedName>
    <definedName name="ㄴㄴ" localSheetId="3">{"'용역비'!$A$4:$C$8"}</definedName>
    <definedName name="ㄴㄴ">{"'용역비'!$A$4:$C$8"}</definedName>
    <definedName name="ㄴㅇㄹㅇㄹ" localSheetId="3">{"'용역비'!$A$4:$C$8"}</definedName>
    <definedName name="ㄴㅇㄹㅇㄹ">{"'용역비'!$A$4:$C$8"}</definedName>
    <definedName name="ㄴㅇㄻㄴㅇㄹ" localSheetId="3">{"'용역비'!$A$4:$C$8"}</definedName>
    <definedName name="ㄴㅇㄻㄴㅇㄹ">{"'용역비'!$A$4:$C$8"}</definedName>
    <definedName name="남윤" localSheetId="3">{"'용역비'!$A$4:$C$8"}</definedName>
    <definedName name="남윤">{"'용역비'!$A$4:$C$8"}</definedName>
    <definedName name="내역329">BlankMacro1</definedName>
    <definedName name="내역3월29일">BlankMacro1</definedName>
    <definedName name="노계1">BLCH</definedName>
    <definedName name="노무집">BLCH</definedName>
    <definedName name="노임1">BlankMacro1</definedName>
    <definedName name="노임2">BlankMacro1</definedName>
    <definedName name="노집1">BLCH</definedName>
    <definedName name="녹음기">BlankMacro1</definedName>
    <definedName name="ㄷ6ㅓ" localSheetId="3">{"'용역비'!$A$4:$C$8"}</definedName>
    <definedName name="ㄷ6ㅓ" localSheetId="2">{"'용역비'!$A$4:$C$8"}</definedName>
    <definedName name="ㄷ6ㅓ">{"'용역비'!$A$4:$C$8"}</definedName>
    <definedName name="ㄷㄱㄷㄱㄷㄱ" localSheetId="3">{"'용역비'!$A$4:$C$8"}</definedName>
    <definedName name="ㄷㄱㄷㄱㄷㄱ" localSheetId="2">{"'용역비'!$A$4:$C$8"}</definedName>
    <definedName name="ㄷㄱㄷㄱㄷㄱ">{"'용역비'!$A$4:$C$8"}</definedName>
    <definedName name="ㄷㄷ" localSheetId="3">{"'용역비'!$A$4:$C$8"}</definedName>
    <definedName name="ㄷㄷ" localSheetId="2">{"'용역비'!$A$4:$C$8"}</definedName>
    <definedName name="ㄷㄷ">{"'용역비'!$A$4:$C$8"}</definedName>
    <definedName name="ㄷㄷㄱㄱ" localSheetId="3">{"'용역비'!$A$4:$C$8"}</definedName>
    <definedName name="ㄷㄷㄱㄱ" localSheetId="2">{"'용역비'!$A$4:$C$8"}</definedName>
    <definedName name="ㄷㄷㄱㄱ">{"'용역비'!$A$4:$C$8"}</definedName>
    <definedName name="ㄷㄷㄷㄷ">BlankMacro1</definedName>
    <definedName name="ㄷㅍㅂ" localSheetId="3">{"'용역비'!$A$4:$C$8"}</definedName>
    <definedName name="ㄷㅍㅂ">{"'용역비'!$A$4:$C$8"}</definedName>
    <definedName name="단가1">BLCH</definedName>
    <definedName name="달래강돌">13326</definedName>
    <definedName name="대상" localSheetId="3">{"'용역비'!$A$4:$C$8"}</definedName>
    <definedName name="대상">{"'용역비'!$A$4:$C$8"}</definedName>
    <definedName name="ㄹㄴㄹㄹ" localSheetId="3">{"'용역비'!$A$4:$C$8"}</definedName>
    <definedName name="ㄹㄴㄹㄹ" localSheetId="2">{"'용역비'!$A$4:$C$8"}</definedName>
    <definedName name="ㄹㄴㄹㄹ">{"'용역비'!$A$4:$C$8"}</definedName>
    <definedName name="ㄹㄹ" localSheetId="3">{"'용역비'!$A$4:$C$8"}</definedName>
    <definedName name="ㄹㄹ">{"'용역비'!$A$4:$C$8"}</definedName>
    <definedName name="ㄹㄹㄹㄹㄹ" localSheetId="3">{"'용역비'!$A$4:$C$8"}</definedName>
    <definedName name="ㄹㄹㄹㄹㄹ">{"'용역비'!$A$4:$C$8"}</definedName>
    <definedName name="라인">BlankMacro1</definedName>
    <definedName name="레미콘">33172</definedName>
    <definedName name="료" localSheetId="3">{"'용역비'!$A$4:$C$8"}</definedName>
    <definedName name="료" localSheetId="2">{"'용역비'!$A$4:$C$8"}</definedName>
    <definedName name="료">{"'용역비'!$A$4:$C$8"}</definedName>
    <definedName name="ㅁㄴㅇㄻㄴㅇㄹㄴㅁㅎㄴㅇㅎ" localSheetId="3">{"'용역비'!$A$4:$C$8"}</definedName>
    <definedName name="ㅁㄴㅇㄻㄴㅇㄹㄴㅁㅎㄴㅇㅎ" localSheetId="2">{"'용역비'!$A$4:$C$8"}</definedName>
    <definedName name="ㅁㄴㅇㄻㄴㅇㄹㄴㅁㅎㄴㅇㅎ">{"'용역비'!$A$4:$C$8"}</definedName>
    <definedName name="ㅁㄴㅇㅁ" localSheetId="3">{"'용역비'!$A$4:$C$8"}</definedName>
    <definedName name="ㅁㄴㅇㅁ">{"'용역비'!$A$4:$C$8"}</definedName>
    <definedName name="ㅁㅁㅁ" localSheetId="3">{"'용역비'!$A$4:$C$8"}</definedName>
    <definedName name="ㅁㅁㅁ">{"'용역비'!$A$4:$C$8"}</definedName>
    <definedName name="ㅁㅁㅁㅁ">BLCH</definedName>
    <definedName name="ㅁㅁㅁㅁㅁ" localSheetId="3">{"'용역비'!$A$4:$C$8"}</definedName>
    <definedName name="ㅁㅁㅁㅁㅁ" localSheetId="2">{"'용역비'!$A$4:$C$8"}</definedName>
    <definedName name="ㅁㅁㅁㅁㅁ">{"'용역비'!$A$4:$C$8"}</definedName>
    <definedName name="모형" localSheetId="3">{"'용역비'!$A$4:$C$8"}</definedName>
    <definedName name="모형">{"'용역비'!$A$4:$C$8"}</definedName>
    <definedName name="ㅂㅂㅂ" localSheetId="3">{"'용역비'!$A$4:$C$8"}</definedName>
    <definedName name="ㅂㅂㅂ">{"'용역비'!$A$4:$C$8"}</definedName>
    <definedName name="ㅂㅂㅂㅂㅂㅂ" localSheetId="3">{"'용역비'!$A$4:$C$8"}</definedName>
    <definedName name="ㅂㅂㅂㅂㅂㅂ" localSheetId="2">{"'용역비'!$A$4:$C$8"}</definedName>
    <definedName name="ㅂㅂㅂㅂㅂㅂ">{"'용역비'!$A$4:$C$8"}</definedName>
    <definedName name="바부" localSheetId="3">{"'용역비'!$A$4:$C$8"}</definedName>
    <definedName name="바부" localSheetId="2">{"'용역비'!$A$4:$C$8"}</definedName>
    <definedName name="바부">{"'용역비'!$A$4:$C$8"}</definedName>
    <definedName name="방부각재">931007</definedName>
    <definedName name="방부원주">1064010</definedName>
    <definedName name="방부판재">1037435</definedName>
    <definedName name="방수공">43587.7</definedName>
    <definedName name="보통">30526</definedName>
    <definedName name="비교">BlankMacro1</definedName>
    <definedName name="산출사인" localSheetId="3">{"'용역비'!$A$4:$C$8"}</definedName>
    <definedName name="산출사인">{"'용역비'!$A$4:$C$8"}</definedName>
    <definedName name="석공">54085.2</definedName>
    <definedName name="셋트앵커">2131</definedName>
    <definedName name="셋트앵커2">685.55</definedName>
    <definedName name="속표지" localSheetId="3">{"'용역비'!$A$4:$C$8"}</definedName>
    <definedName name="속표지">{"'용역비'!$A$4:$C$8"}</definedName>
    <definedName name="수량산출2">BlankMacro1</definedName>
    <definedName name="수량산출5">BlankMacro1</definedName>
    <definedName name="스텐레스판">2149455</definedName>
    <definedName name="승인서2">BlankMacro1</definedName>
    <definedName name="시멘트">BlankMacro1</definedName>
    <definedName name="시멘트6">BlankMacro1</definedName>
    <definedName name="실행분석">BlankMacro1</definedName>
    <definedName name="ㅇㄴㄴㅇㅇㄴㄴㅇ" localSheetId="3">{"'용역비'!$A$4:$C$8"}</definedName>
    <definedName name="ㅇㄴㄴㅇㅇㄴㄴㅇ">{"'용역비'!$A$4:$C$8"}</definedName>
    <definedName name="ㅇㄴㄹㄴㅇㄹㄹㄴㅇ" localSheetId="3">{"'용역비'!$A$4:$C$8"}</definedName>
    <definedName name="ㅇㄴㄹㄴㅇㄹㄹㄴㅇ">{"'용역비'!$A$4:$C$8"}</definedName>
    <definedName name="ㅇㄴㅇ" localSheetId="3">{"'용역비'!$A$4:$C$8"}</definedName>
    <definedName name="ㅇㄴㅇ" localSheetId="2">{"'용역비'!$A$4:$C$8"}</definedName>
    <definedName name="ㅇㄴㅇ">{"'용역비'!$A$4:$C$8"}</definedName>
    <definedName name="ㅇㅀ" localSheetId="3">{"'용역비'!$A$4:$C$8"}</definedName>
    <definedName name="ㅇㅀ" localSheetId="2">{"'용역비'!$A$4:$C$8"}</definedName>
    <definedName name="ㅇㅀ">{"'용역비'!$A$4:$C$8"}</definedName>
    <definedName name="ㅇㅇㅇ" localSheetId="3">{"'용역비'!$A$4:$C$8"}</definedName>
    <definedName name="ㅇㅇㅇ">{"'용역비'!$A$4:$C$8"}</definedName>
    <definedName name="ㅇㅎㅇㅎ" localSheetId="3">{"'용역비'!$A$4:$C$8"}</definedName>
    <definedName name="ㅇㅎㅇㅎ">{"'용역비'!$A$4:$C$8"}</definedName>
    <definedName name="ㅇ호" localSheetId="3">{"'용역비'!$A$4:$C$8"}</definedName>
    <definedName name="ㅇ호" localSheetId="2">{"'용역비'!$A$4:$C$8"}</definedName>
    <definedName name="ㅇ호">{"'용역비'!$A$4:$C$8"}</definedName>
    <definedName name="ㅇ호ㅓ" localSheetId="3">{"'용역비'!$A$4:$C$8"}</definedName>
    <definedName name="ㅇ호ㅓ" localSheetId="2">{"'용역비'!$A$4:$C$8"}</definedName>
    <definedName name="ㅇ호ㅓ">{"'용역비'!$A$4:$C$8"}</definedName>
    <definedName name="ㅇ호ㅓㅇㅎ" localSheetId="3">{"'용역비'!$A$4:$C$8"}</definedName>
    <definedName name="ㅇ호ㅓㅇㅎ" localSheetId="2">{"'용역비'!$A$4:$C$8"}</definedName>
    <definedName name="ㅇ호ㅓㅇㅎ">{"'용역비'!$A$4:$C$8"}</definedName>
    <definedName name="ㅇ호ㅓㅇ호ㅓ" localSheetId="3">{"'용역비'!$A$4:$C$8"}</definedName>
    <definedName name="ㅇ호ㅓㅇ호ㅓ" localSheetId="2">{"'용역비'!$A$4:$C$8"}</definedName>
    <definedName name="ㅇ호ㅓㅇ호ㅓ">{"'용역비'!$A$4:$C$8"}</definedName>
    <definedName name="ㅇ호ㅓㅎ" localSheetId="3">{"'용역비'!$A$4:$C$8"}</definedName>
    <definedName name="ㅇ호ㅓㅎ" localSheetId="2">{"'용역비'!$A$4:$C$8"}</definedName>
    <definedName name="ㅇ호ㅓㅎ">{"'용역비'!$A$4:$C$8"}</definedName>
    <definedName name="ㅇ호ㅓ호ㅓ" localSheetId="3">{"'용역비'!$A$4:$C$8"}</definedName>
    <definedName name="ㅇ호ㅓ호ㅓ" localSheetId="2">{"'용역비'!$A$4:$C$8"}</definedName>
    <definedName name="ㅇ호ㅓ호ㅓ">{"'용역비'!$A$4:$C$8"}</definedName>
    <definedName name="알어러">BLCH</definedName>
    <definedName name="어" localSheetId="3">{"'용역비'!$A$4:$C$8"}</definedName>
    <definedName name="어" localSheetId="2">{"'용역비'!$A$4:$C$8"}</definedName>
    <definedName name="어">{"'용역비'!$A$4:$C$8"}</definedName>
    <definedName name="어ㅏ아">BLCH</definedName>
    <definedName name="업체내역">BLCH</definedName>
    <definedName name="여비" localSheetId="3">{"'공사부문'!$A$6:$A$32"}</definedName>
    <definedName name="여비">{"'공사부문'!$A$6:$A$32"}</definedName>
    <definedName name="용접공">52459.4</definedName>
    <definedName name="이형철근">266523</definedName>
    <definedName name="임ㄴ" localSheetId="3">{"'공사부문'!$A$6:$A$32"}</definedName>
    <definedName name="임ㄴ">{"'공사부문'!$A$6:$A$32"}</definedName>
    <definedName name="ㅈ" localSheetId="3">{"'용역비'!$A$4:$C$8"}</definedName>
    <definedName name="ㅈ">{"'용역비'!$A$4:$C$8"}</definedName>
    <definedName name="ㅈ56ㅕ" localSheetId="3">{"'용역비'!$A$4:$C$8"}</definedName>
    <definedName name="ㅈ56ㅕ" localSheetId="2">{"'용역비'!$A$4:$C$8"}</definedName>
    <definedName name="ㅈ56ㅕ">{"'용역비'!$A$4:$C$8"}</definedName>
    <definedName name="ㅈㄷ24">BLCH</definedName>
    <definedName name="ㅈㄷㄱㄷㄱㄷ" localSheetId="3">{"'용역비'!$A$4:$C$8"}</definedName>
    <definedName name="ㅈㄷㄱㄷㄱㄷ" localSheetId="2">{"'용역비'!$A$4:$C$8"}</definedName>
    <definedName name="ㅈㄷㄱㄷㄱㄷ">{"'용역비'!$A$4:$C$8"}</definedName>
    <definedName name="ㅈㅇ" localSheetId="3">{"'용역비'!$A$4:$C$8"}</definedName>
    <definedName name="ㅈㅇ" localSheetId="2">{"'용역비'!$A$4:$C$8"}</definedName>
    <definedName name="ㅈㅇ">{"'용역비'!$A$4:$C$8"}</definedName>
    <definedName name="ㅈㅈㅈ" localSheetId="3">{"'용역비'!$A$4:$C$8"}</definedName>
    <definedName name="ㅈㅈㅈ">{"'용역비'!$A$4:$C$8"}</definedName>
    <definedName name="ㅈㅈㅈㅈㅈㅈ" localSheetId="3">{"'용역비'!$A$4:$C$8"}</definedName>
    <definedName name="ㅈㅈㅈㅈㅈㅈ" localSheetId="2">{"'용역비'!$A$4:$C$8"}</definedName>
    <definedName name="ㅈㅈㅈㅈㅈㅈ">{"'용역비'!$A$4:$C$8"}</definedName>
    <definedName name="재집" localSheetId="3">{"'용역비'!$A$4:$C$8"}</definedName>
    <definedName name="재집" localSheetId="2">{"'용역비'!$A$4:$C$8"}</definedName>
    <definedName name="재집">{"'용역비'!$A$4:$C$8"}</definedName>
    <definedName name="전시" localSheetId="3">{"'용역비'!$A$4:$C$8"}</definedName>
    <definedName name="전시">{"'용역비'!$A$4:$C$8"}</definedName>
    <definedName name="전시물량" localSheetId="3">{"'공사부문'!$A$6:$A$32"}</definedName>
    <definedName name="전시물량" localSheetId="2">{"'공사부문'!$A$6:$A$32"}</definedName>
    <definedName name="전시물량">{"'공사부문'!$A$6:$A$32"}</definedName>
    <definedName name="전시시설물" localSheetId="3">{"'용역비'!$A$4:$C$8"}</definedName>
    <definedName name="전시시설물" localSheetId="2">{"'용역비'!$A$4:$C$8"}</definedName>
    <definedName name="전시시설물">{"'용역비'!$A$4:$C$8"}</definedName>
    <definedName name="제수추가" localSheetId="3">{"'용역비'!$A$4:$C$8"}</definedName>
    <definedName name="제수추가" localSheetId="2">{"'용역비'!$A$4:$C$8"}</definedName>
    <definedName name="제수추가">{"'용역비'!$A$4:$C$8"}</definedName>
    <definedName name="제작" localSheetId="3">{"'용역비'!$A$4:$C$8"}</definedName>
    <definedName name="제작">{"'용역비'!$A$4:$C$8"}</definedName>
    <definedName name="제조원가율">"database+전체!$A$4:$W$825"</definedName>
    <definedName name="조경">54828</definedName>
    <definedName name="조경변경">45400</definedName>
    <definedName name="조직현황1">BLCH</definedName>
    <definedName name="조판">BLCH</definedName>
    <definedName name="종합">BlankMacro1</definedName>
    <definedName name="줄눈">46760</definedName>
    <definedName name="직재" localSheetId="3">{"'용역비'!$A$4:$C$8"}</definedName>
    <definedName name="직재">{"'용역비'!$A$4:$C$8"}</definedName>
    <definedName name="천사" localSheetId="3">{"'용역비'!$A$4:$C$8"}</definedName>
    <definedName name="천사" localSheetId="2">{"'용역비'!$A$4:$C$8"}</definedName>
    <definedName name="천사">{"'용역비'!$A$4:$C$8"}</definedName>
    <definedName name="철골공">57262.2</definedName>
    <definedName name="철근">56509</definedName>
    <definedName name="철근공">56362</definedName>
    <definedName name="ㅋㅋㅋ" localSheetId="3">{"'용역비'!$A$4:$C$8"}</definedName>
    <definedName name="ㅋㅋㅋ" localSheetId="2">{"'용역비'!$A$4:$C$8"}</definedName>
    <definedName name="ㅋㅋㅋ">{"'용역비'!$A$4:$C$8"}</definedName>
    <definedName name="ㅋㅌ" localSheetId="3">{"'용역비'!$A$4:$C$8"}</definedName>
    <definedName name="ㅋㅌ" localSheetId="2">{"'용역비'!$A$4:$C$8"}</definedName>
    <definedName name="ㅋㅌ">{"'용역비'!$A$4:$C$8"}</definedName>
    <definedName name="콘">55333</definedName>
    <definedName name="콘트롤러" localSheetId="3">{"'용역비'!$A$4:$C$8"}</definedName>
    <definedName name="콘트롤러">{"'용역비'!$A$4:$C$8"}</definedName>
    <definedName name="ㅌㅌㅌ">BLCH</definedName>
    <definedName name="터">BLCH</definedName>
    <definedName name="템">BlankMacro1</definedName>
    <definedName name="템2">BlankMacro1</definedName>
    <definedName name="템3">BlankMacro1</definedName>
    <definedName name="템4">BlankMacro1</definedName>
    <definedName name="템5">BlankMacro1</definedName>
    <definedName name="템6">BlankMacro1</definedName>
    <definedName name="템플리트모듈1">BlankMacro1</definedName>
    <definedName name="템플리트모듈2">BlankMacro1</definedName>
    <definedName name="템플리트모듈3">BlankMacro1</definedName>
    <definedName name="템플리트모듈4">BlankMacro1</definedName>
    <definedName name="템플리트모듈5">BlankMacro1</definedName>
    <definedName name="템플리트모듈6">BlankMacro1</definedName>
    <definedName name="특별">44562</definedName>
    <definedName name="ㅍ">BLCH</definedName>
    <definedName name="ㅎㅇ" localSheetId="3">{"'용역비'!$A$4:$C$8"}</definedName>
    <definedName name="ㅎㅇ">{"'용역비'!$A$4:$C$8"}</definedName>
    <definedName name="ㅎ오" localSheetId="3">{"'용역비'!$A$4:$C$8"}</definedName>
    <definedName name="ㅎ오" localSheetId="2">{"'용역비'!$A$4:$C$8"}</definedName>
    <definedName name="ㅎ오">{"'용역비'!$A$4:$C$8"}</definedName>
    <definedName name="ㅎㅎㅎ" localSheetId="3">{"'용역비'!$A$4:$C$8"}</definedName>
    <definedName name="ㅎㅎㅎ">{"'용역비'!$A$4:$C$8"}</definedName>
    <definedName name="호ㅓ" localSheetId="3">{"'용역비'!$A$4:$C$8"}</definedName>
    <definedName name="호ㅓ" localSheetId="2">{"'용역비'!$A$4:$C$8"}</definedName>
    <definedName name="호ㅓ">{"'용역비'!$A$4:$C$8"}</definedName>
    <definedName name="홍ㅇ호" localSheetId="3">{"'용역비'!$A$4:$C$8"}</definedName>
    <definedName name="홍ㅇ호">{"'용역비'!$A$4:$C$8"}</definedName>
    <definedName name="화강석두껍돌">15992</definedName>
    <definedName name="화강석두껍돌100">29319</definedName>
    <definedName name="화강석판석30">53306</definedName>
    <definedName name="ㅑㅑ" localSheetId="3">{"'용역비'!$A$4:$C$8"}</definedName>
    <definedName name="ㅑㅑ" localSheetId="2">{"'용역비'!$A$4:$C$8"}</definedName>
    <definedName name="ㅑㅑ">{"'용역비'!$A$4:$C$8"}</definedName>
    <definedName name="ㅑㅑㅑ" localSheetId="3">{"'용역비'!$A$4:$C$8"}</definedName>
    <definedName name="ㅑㅑㅑ" localSheetId="2">{"'용역비'!$A$4:$C$8"}</definedName>
    <definedName name="ㅑㅑㅑ">{"'용역비'!$A$4:$C$8"}</definedName>
    <definedName name="ㅑㅑㅑㅑㅑ" localSheetId="3">{"'용역비'!$A$4:$C$8"}</definedName>
    <definedName name="ㅑㅑㅑㅑㅑ" localSheetId="2">{"'용역비'!$A$4:$C$8"}</definedName>
    <definedName name="ㅑㅑㅑㅑㅑ">{"'용역비'!$A$4:$C$8"}</definedName>
    <definedName name="ㅑㅑㅑㅑㅑㅑ" localSheetId="3">{"'용역비'!$A$4:$C$8"}</definedName>
    <definedName name="ㅑㅑㅑㅑㅑㅑ" localSheetId="2">{"'용역비'!$A$4:$C$8"}</definedName>
    <definedName name="ㅑㅑㅑㅑㅑㅑ">{"'용역비'!$A$4:$C$8"}</definedName>
    <definedName name="ㅑㅕㅕ" localSheetId="3">{"'용역비'!$A$4:$C$8"}</definedName>
    <definedName name="ㅑㅕㅕ" localSheetId="2">{"'용역비'!$A$4:$C$8"}</definedName>
    <definedName name="ㅑㅕㅕ">{"'용역비'!$A$4:$C$8"}</definedName>
    <definedName name="ㅓㅏㅏㅣ">BLCH</definedName>
    <definedName name="ㅔㅣ" localSheetId="3">{"'용역비'!$A$4:$C$8"}</definedName>
    <definedName name="ㅔㅣ" localSheetId="2">{"'용역비'!$A$4:$C$8"}</definedName>
    <definedName name="ㅔㅣ">{"'용역비'!$A$4:$C$8"}</definedName>
    <definedName name="ㅛ" localSheetId="3">{"'용역비'!$A$4:$C$8"}</definedName>
    <definedName name="ㅛ" localSheetId="2">{"'용역비'!$A$4:$C$8"}</definedName>
    <definedName name="ㅛ">{"'용역비'!$A$4:$C$8"}</definedName>
    <definedName name="ㅛㅛ" localSheetId="3">{"'용역비'!$A$4:$C$8"}</definedName>
    <definedName name="ㅛㅛ" localSheetId="2">{"'용역비'!$A$4:$C$8"}</definedName>
    <definedName name="ㅛㅛ">{"'용역비'!$A$4:$C$8"}</definedName>
    <definedName name="ㅛㅛㅛ" localSheetId="3">{"'용역비'!$A$4:$C$8"}</definedName>
    <definedName name="ㅛㅛㅛ" localSheetId="2">{"'용역비'!$A$4:$C$8"}</definedName>
    <definedName name="ㅛㅛㅛ">{"'용역비'!$A$4:$C$8"}</definedName>
    <definedName name="ㅜㅜㅜㅜㅜ">BLCH</definedName>
    <definedName name="ㅠㄱ" localSheetId="3">{"'용역비'!$A$4:$C$8"}</definedName>
    <definedName name="ㅠㄱ">{"'용역비'!$A$4:$C$8"}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268" i="42" l="1"/>
  <c r="O1269" i="42" s="1"/>
  <c r="M39" i="41" s="1"/>
  <c r="M1268" i="42"/>
  <c r="P1268" i="42" s="1"/>
  <c r="K1267" i="42"/>
  <c r="K1269" i="42" s="1"/>
  <c r="I39" i="41" s="1"/>
  <c r="P1266" i="42"/>
  <c r="I1266" i="42"/>
  <c r="O1265" i="42"/>
  <c r="K1264" i="42"/>
  <c r="K1263" i="42"/>
  <c r="P1263" i="42" s="1"/>
  <c r="K1262" i="42"/>
  <c r="P1262" i="42" s="1"/>
  <c r="K1261" i="42"/>
  <c r="P1261" i="42" s="1"/>
  <c r="K1260" i="42"/>
  <c r="P1260" i="42" s="1"/>
  <c r="K1259" i="42"/>
  <c r="P1259" i="42" s="1"/>
  <c r="K1258" i="42"/>
  <c r="P1258" i="42" s="1"/>
  <c r="K1257" i="42"/>
  <c r="P1257" i="42" s="1"/>
  <c r="P1256" i="42"/>
  <c r="K1256" i="42"/>
  <c r="K1255" i="42"/>
  <c r="P1255" i="42" s="1"/>
  <c r="K1254" i="42"/>
  <c r="P1254" i="42" s="1"/>
  <c r="K1253" i="42"/>
  <c r="P1253" i="42" s="1"/>
  <c r="K1252" i="42"/>
  <c r="P1252" i="42" s="1"/>
  <c r="K1251" i="42"/>
  <c r="P1251" i="42" s="1"/>
  <c r="P1250" i="42"/>
  <c r="K1250" i="42"/>
  <c r="K1249" i="42"/>
  <c r="P1249" i="42" s="1"/>
  <c r="K1248" i="42"/>
  <c r="P1248" i="42" s="1"/>
  <c r="K1247" i="42"/>
  <c r="P1247" i="42" s="1"/>
  <c r="K1246" i="42"/>
  <c r="P1246" i="42" s="1"/>
  <c r="K1245" i="42"/>
  <c r="P1245" i="42" s="1"/>
  <c r="K1244" i="42"/>
  <c r="P1244" i="42" s="1"/>
  <c r="K1243" i="42"/>
  <c r="P1243" i="42" s="1"/>
  <c r="K1242" i="42"/>
  <c r="P1242" i="42" s="1"/>
  <c r="K1241" i="42"/>
  <c r="P1241" i="42" s="1"/>
  <c r="K1240" i="42"/>
  <c r="P1240" i="42" s="1"/>
  <c r="K1239" i="42"/>
  <c r="P1239" i="42" s="1"/>
  <c r="K1238" i="42"/>
  <c r="P1238" i="42" s="1"/>
  <c r="K1237" i="42"/>
  <c r="P1237" i="42" s="1"/>
  <c r="M1236" i="42"/>
  <c r="M1265" i="42" s="1"/>
  <c r="K1236" i="42"/>
  <c r="P1235" i="42"/>
  <c r="I1235" i="42"/>
  <c r="O1234" i="42"/>
  <c r="K1234" i="42"/>
  <c r="M1233" i="42"/>
  <c r="P1233" i="42" s="1"/>
  <c r="M1232" i="42"/>
  <c r="P1232" i="42" s="1"/>
  <c r="M1231" i="42"/>
  <c r="P1231" i="42" s="1"/>
  <c r="M1230" i="42"/>
  <c r="P1230" i="42" s="1"/>
  <c r="M1229" i="42"/>
  <c r="P1229" i="42" s="1"/>
  <c r="M1228" i="42"/>
  <c r="P1228" i="42" s="1"/>
  <c r="M1227" i="42"/>
  <c r="P1227" i="42" s="1"/>
  <c r="M1226" i="42"/>
  <c r="P1226" i="42" s="1"/>
  <c r="M1225" i="42"/>
  <c r="P1225" i="42" s="1"/>
  <c r="M1224" i="42"/>
  <c r="P1224" i="42" s="1"/>
  <c r="M1223" i="42"/>
  <c r="P1223" i="42" s="1"/>
  <c r="M1222" i="42"/>
  <c r="P1222" i="42" s="1"/>
  <c r="M1221" i="42"/>
  <c r="P1221" i="42" s="1"/>
  <c r="M1220" i="42"/>
  <c r="P1219" i="42"/>
  <c r="I1219" i="42"/>
  <c r="A1219" i="42"/>
  <c r="O1218" i="42"/>
  <c r="M1218" i="42"/>
  <c r="K1217" i="42"/>
  <c r="P1217" i="42" s="1"/>
  <c r="K1216" i="42"/>
  <c r="P1216" i="42" s="1"/>
  <c r="K1215" i="42"/>
  <c r="P1215" i="42" s="1"/>
  <c r="K1214" i="42"/>
  <c r="P1214" i="42" s="1"/>
  <c r="K1213" i="42"/>
  <c r="P1213" i="42" s="1"/>
  <c r="K1212" i="42"/>
  <c r="P1212" i="42" s="1"/>
  <c r="K1211" i="42"/>
  <c r="P1211" i="42" s="1"/>
  <c r="K1210" i="42"/>
  <c r="P1210" i="42" s="1"/>
  <c r="K1209" i="42"/>
  <c r="P1209" i="42" s="1"/>
  <c r="K1208" i="42"/>
  <c r="P1206" i="42"/>
  <c r="I1206" i="42"/>
  <c r="A1206" i="42"/>
  <c r="O1205" i="42"/>
  <c r="M1205" i="42"/>
  <c r="K1204" i="42"/>
  <c r="P1204" i="42" s="1"/>
  <c r="K1203" i="42"/>
  <c r="P1203" i="42" s="1"/>
  <c r="K1202" i="42"/>
  <c r="P1202" i="42" s="1"/>
  <c r="P1201" i="42"/>
  <c r="K1201" i="42"/>
  <c r="K1200" i="42"/>
  <c r="P1200" i="42" s="1"/>
  <c r="K1199" i="42"/>
  <c r="P1199" i="42" s="1"/>
  <c r="K1198" i="42"/>
  <c r="P1198" i="42" s="1"/>
  <c r="K1197" i="42"/>
  <c r="P1197" i="42" s="1"/>
  <c r="K1196" i="42"/>
  <c r="P1196" i="42" s="1"/>
  <c r="K1195" i="42"/>
  <c r="P1195" i="42" s="1"/>
  <c r="K1194" i="42"/>
  <c r="P1194" i="42" s="1"/>
  <c r="P1193" i="42"/>
  <c r="K1193" i="42"/>
  <c r="K1192" i="42"/>
  <c r="P1192" i="42" s="1"/>
  <c r="K1191" i="42"/>
  <c r="P1191" i="42" s="1"/>
  <c r="K1190" i="42"/>
  <c r="P1190" i="42" s="1"/>
  <c r="P1189" i="42"/>
  <c r="K1189" i="42"/>
  <c r="K1188" i="42"/>
  <c r="P1188" i="42" s="1"/>
  <c r="P1185" i="42"/>
  <c r="I1185" i="42"/>
  <c r="A1185" i="42"/>
  <c r="O1184" i="42"/>
  <c r="M1184" i="42"/>
  <c r="K1182" i="42"/>
  <c r="P1182" i="42" s="1"/>
  <c r="K1181" i="42"/>
  <c r="P1181" i="42" s="1"/>
  <c r="K1180" i="42"/>
  <c r="P1180" i="42" s="1"/>
  <c r="K1179" i="42"/>
  <c r="P1179" i="42" s="1"/>
  <c r="K1178" i="42"/>
  <c r="P1178" i="42" s="1"/>
  <c r="P1177" i="42"/>
  <c r="K1177" i="42"/>
  <c r="K1176" i="42"/>
  <c r="P1176" i="42" s="1"/>
  <c r="K1175" i="42"/>
  <c r="P1175" i="42" s="1"/>
  <c r="K1174" i="42"/>
  <c r="P1174" i="42" s="1"/>
  <c r="K1173" i="42"/>
  <c r="P1173" i="42" s="1"/>
  <c r="K1172" i="42"/>
  <c r="P1172" i="42" s="1"/>
  <c r="K1171" i="42"/>
  <c r="P1171" i="42" s="1"/>
  <c r="K1170" i="42"/>
  <c r="P1170" i="42" s="1"/>
  <c r="K1169" i="42"/>
  <c r="P1169" i="42" s="1"/>
  <c r="K1168" i="42"/>
  <c r="P1168" i="42" s="1"/>
  <c r="K1167" i="42"/>
  <c r="P1167" i="42" s="1"/>
  <c r="K1166" i="42"/>
  <c r="K1184" i="42" s="1"/>
  <c r="I32" i="41" s="1"/>
  <c r="P1165" i="42"/>
  <c r="I1165" i="42"/>
  <c r="A1165" i="42"/>
  <c r="O1164" i="42"/>
  <c r="M1164" i="42"/>
  <c r="K1163" i="42"/>
  <c r="P1163" i="42" s="1"/>
  <c r="K1162" i="42"/>
  <c r="P1162" i="42" s="1"/>
  <c r="K1161" i="42"/>
  <c r="P1161" i="42" s="1"/>
  <c r="K1160" i="42"/>
  <c r="P1160" i="42" s="1"/>
  <c r="P1159" i="42"/>
  <c r="K1159" i="42"/>
  <c r="K1158" i="42"/>
  <c r="K1164" i="42" s="1"/>
  <c r="I31" i="41" s="1"/>
  <c r="O31" i="41" s="1"/>
  <c r="P1157" i="42"/>
  <c r="I1157" i="42"/>
  <c r="A1157" i="42"/>
  <c r="I1156" i="42"/>
  <c r="B1156" i="42"/>
  <c r="K1154" i="42"/>
  <c r="P1154" i="42" s="1"/>
  <c r="K1153" i="42"/>
  <c r="P1153" i="42" s="1"/>
  <c r="K1152" i="42"/>
  <c r="P1152" i="42" s="1"/>
  <c r="K1151" i="42"/>
  <c r="P1151" i="42" s="1"/>
  <c r="K1150" i="42"/>
  <c r="P1150" i="42" s="1"/>
  <c r="K1149" i="42"/>
  <c r="P1149" i="42" s="1"/>
  <c r="K1148" i="42"/>
  <c r="P1148" i="42" s="1"/>
  <c r="K1147" i="42"/>
  <c r="P1147" i="42" s="1"/>
  <c r="K1146" i="42"/>
  <c r="P1146" i="42" s="1"/>
  <c r="K1145" i="42"/>
  <c r="P1145" i="42" s="1"/>
  <c r="K1144" i="42"/>
  <c r="P1144" i="42" s="1"/>
  <c r="K1143" i="42"/>
  <c r="P1143" i="42" s="1"/>
  <c r="K1142" i="42"/>
  <c r="P1142" i="42" s="1"/>
  <c r="K1141" i="42"/>
  <c r="P1141" i="42" s="1"/>
  <c r="K1140" i="42"/>
  <c r="P1140" i="42" s="1"/>
  <c r="K1139" i="42"/>
  <c r="P1139" i="42" s="1"/>
  <c r="K1138" i="42"/>
  <c r="P1138" i="42" s="1"/>
  <c r="K1137" i="42"/>
  <c r="P1137" i="42" s="1"/>
  <c r="K1136" i="42"/>
  <c r="P1136" i="42" s="1"/>
  <c r="K1135" i="42"/>
  <c r="P1135" i="42" s="1"/>
  <c r="K1134" i="42"/>
  <c r="P1134" i="42" s="1"/>
  <c r="K1133" i="42"/>
  <c r="P1133" i="42" s="1"/>
  <c r="K1132" i="42"/>
  <c r="P1132" i="42" s="1"/>
  <c r="P1131" i="42"/>
  <c r="K1131" i="42"/>
  <c r="K1130" i="42"/>
  <c r="P1130" i="42" s="1"/>
  <c r="K1129" i="42"/>
  <c r="P1129" i="42" s="1"/>
  <c r="K1128" i="42"/>
  <c r="P1128" i="42" s="1"/>
  <c r="K1127" i="42"/>
  <c r="P1127" i="42" s="1"/>
  <c r="K1126" i="42"/>
  <c r="P1126" i="42" s="1"/>
  <c r="P1125" i="42"/>
  <c r="K1125" i="42"/>
  <c r="K1124" i="42"/>
  <c r="P1124" i="42" s="1"/>
  <c r="O1123" i="42"/>
  <c r="O1155" i="42" s="1"/>
  <c r="M1123" i="42"/>
  <c r="M1155" i="42" s="1"/>
  <c r="K1123" i="42"/>
  <c r="I1121" i="42"/>
  <c r="A1121" i="42"/>
  <c r="O1120" i="42"/>
  <c r="M1120" i="42"/>
  <c r="K1119" i="42"/>
  <c r="P1119" i="42" s="1"/>
  <c r="K1118" i="42"/>
  <c r="P1118" i="42" s="1"/>
  <c r="K1117" i="42"/>
  <c r="P1117" i="42" s="1"/>
  <c r="K1116" i="42"/>
  <c r="P1116" i="42" s="1"/>
  <c r="K1115" i="42"/>
  <c r="P1115" i="42" s="1"/>
  <c r="K1114" i="42"/>
  <c r="P1114" i="42" s="1"/>
  <c r="K1113" i="42"/>
  <c r="P1113" i="42" s="1"/>
  <c r="K1112" i="42"/>
  <c r="P1112" i="42" s="1"/>
  <c r="K1111" i="42"/>
  <c r="P1111" i="42" s="1"/>
  <c r="K1110" i="42"/>
  <c r="P1110" i="42" s="1"/>
  <c r="K1109" i="42"/>
  <c r="P1109" i="42" s="1"/>
  <c r="K1108" i="42"/>
  <c r="P1108" i="42" s="1"/>
  <c r="K1107" i="42"/>
  <c r="P1107" i="42" s="1"/>
  <c r="K1106" i="42"/>
  <c r="P1106" i="42" s="1"/>
  <c r="K1105" i="42"/>
  <c r="P1105" i="42" s="1"/>
  <c r="K1104" i="42"/>
  <c r="P1104" i="42" s="1"/>
  <c r="K1103" i="42"/>
  <c r="P1103" i="42" s="1"/>
  <c r="K1102" i="42"/>
  <c r="P1102" i="42" s="1"/>
  <c r="K1101" i="42"/>
  <c r="P1101" i="42" s="1"/>
  <c r="K1100" i="42"/>
  <c r="P1100" i="42" s="1"/>
  <c r="K1099" i="42"/>
  <c r="P1099" i="42" s="1"/>
  <c r="K1098" i="42"/>
  <c r="P1098" i="42" s="1"/>
  <c r="K1097" i="42"/>
  <c r="P1097" i="42" s="1"/>
  <c r="K1096" i="42"/>
  <c r="P1096" i="42" s="1"/>
  <c r="K1095" i="42"/>
  <c r="P1095" i="42" s="1"/>
  <c r="K1094" i="42"/>
  <c r="K1120" i="42" s="1"/>
  <c r="I28" i="41" s="1"/>
  <c r="I1092" i="42"/>
  <c r="A1092" i="42"/>
  <c r="I1091" i="42"/>
  <c r="B1091" i="42"/>
  <c r="M35" i="41"/>
  <c r="I35" i="41"/>
  <c r="D35" i="41"/>
  <c r="M34" i="41"/>
  <c r="K34" i="41"/>
  <c r="D34" i="41"/>
  <c r="M33" i="41"/>
  <c r="K33" i="41"/>
  <c r="D33" i="41"/>
  <c r="M32" i="41"/>
  <c r="K32" i="41"/>
  <c r="D32" i="41"/>
  <c r="M31" i="41"/>
  <c r="K31" i="41"/>
  <c r="D31" i="41"/>
  <c r="M29" i="41"/>
  <c r="K29" i="41"/>
  <c r="M28" i="41"/>
  <c r="K28" i="41"/>
  <c r="P1158" i="42" l="1"/>
  <c r="M1269" i="42"/>
  <c r="K39" i="41" s="1"/>
  <c r="K1155" i="42"/>
  <c r="I29" i="41" s="1"/>
  <c r="O29" i="41" s="1"/>
  <c r="M1234" i="42"/>
  <c r="K35" i="41" s="1"/>
  <c r="K1218" i="42"/>
  <c r="I34" i="41" s="1"/>
  <c r="O34" i="41" s="1"/>
  <c r="K1265" i="42"/>
  <c r="I37" i="41" s="1"/>
  <c r="O37" i="41" s="1"/>
  <c r="P1208" i="42"/>
  <c r="P1218" i="42"/>
  <c r="P1164" i="42"/>
  <c r="P1205" i="42"/>
  <c r="P1220" i="42"/>
  <c r="P1234" i="42" s="1"/>
  <c r="K1205" i="42"/>
  <c r="I33" i="41" s="1"/>
  <c r="O33" i="41" s="1"/>
  <c r="P1236" i="42"/>
  <c r="P1265" i="42" s="1"/>
  <c r="P1267" i="42"/>
  <c r="P1269" i="42" s="1"/>
  <c r="O35" i="41"/>
  <c r="P1094" i="42"/>
  <c r="P1120" i="42" s="1"/>
  <c r="P1123" i="42"/>
  <c r="P1155" i="42" s="1"/>
  <c r="O28" i="41"/>
  <c r="O32" i="41"/>
  <c r="P1166" i="42"/>
  <c r="P1184" i="42" s="1"/>
  <c r="O39" i="41"/>
  <c r="O862" i="42" l="1"/>
  <c r="M862" i="42"/>
  <c r="K862" i="42"/>
  <c r="I862" i="42"/>
  <c r="M329" i="42"/>
  <c r="I329" i="42"/>
  <c r="R329" i="42" s="1"/>
  <c r="D11" i="57"/>
  <c r="G8" i="58" l="1"/>
  <c r="H8" i="58" s="1"/>
  <c r="I8" i="58"/>
  <c r="J8" i="58" s="1"/>
  <c r="P862" i="42"/>
  <c r="K329" i="42"/>
  <c r="O329" i="42"/>
  <c r="I9" i="58"/>
  <c r="J9" i="58" s="1"/>
  <c r="I7" i="58"/>
  <c r="J7" i="58" s="1"/>
  <c r="G7" i="58"/>
  <c r="H7" i="58" s="1"/>
  <c r="J23" i="59" l="1"/>
  <c r="G5" i="58" s="1"/>
  <c r="H5" i="58" s="1"/>
  <c r="G6" i="58"/>
  <c r="H6" i="58" s="1"/>
  <c r="I6" i="58"/>
  <c r="J6" i="58" s="1"/>
  <c r="E8" i="58"/>
  <c r="G9" i="58"/>
  <c r="H9" i="58" s="1"/>
  <c r="P329" i="42"/>
  <c r="L23" i="59"/>
  <c r="I5" i="58" s="1"/>
  <c r="J5" i="58" s="1"/>
  <c r="H23" i="59"/>
  <c r="E5" i="58" s="1"/>
  <c r="F5" i="58" s="1"/>
  <c r="J29" i="58" l="1"/>
  <c r="N23" i="59"/>
  <c r="E7" i="58"/>
  <c r="E9" i="58"/>
  <c r="K8" i="58"/>
  <c r="L8" i="58" s="1"/>
  <c r="F8" i="58"/>
  <c r="E6" i="58"/>
  <c r="K5" i="58"/>
  <c r="L5" i="58" s="1"/>
  <c r="H29" i="58"/>
  <c r="D8" i="57" s="1"/>
  <c r="D9" i="57" l="1"/>
  <c r="D17" i="57"/>
  <c r="D19" i="57" s="1"/>
  <c r="D18" i="57"/>
  <c r="D10" i="57"/>
  <c r="K9" i="58"/>
  <c r="L9" i="58" s="1"/>
  <c r="F9" i="58"/>
  <c r="K6" i="58"/>
  <c r="L6" i="58" s="1"/>
  <c r="F6" i="58"/>
  <c r="F7" i="58"/>
  <c r="K7" i="58"/>
  <c r="L7" i="58" s="1"/>
  <c r="D13" i="57" l="1"/>
  <c r="D12" i="57"/>
  <c r="D27" i="57"/>
  <c r="D28" i="57" s="1"/>
  <c r="F29" i="58"/>
  <c r="L29" i="58" l="1"/>
  <c r="D5" i="57"/>
  <c r="D7" i="57" l="1"/>
  <c r="D14" i="57" s="1"/>
  <c r="D15" i="57"/>
  <c r="D16" i="57"/>
  <c r="D25" i="57" l="1"/>
  <c r="D26" i="57" s="1"/>
  <c r="D29" i="57" s="1"/>
  <c r="D30" i="57" s="1"/>
  <c r="D35" i="57" s="1"/>
  <c r="O39" i="42" l="1"/>
  <c r="M39" i="42"/>
  <c r="K39" i="42"/>
  <c r="I39" i="42"/>
  <c r="P39" i="42" l="1"/>
  <c r="J19" i="1" l="1"/>
  <c r="O875" i="42"/>
  <c r="M875" i="42"/>
  <c r="O873" i="42"/>
  <c r="M873" i="42"/>
  <c r="O870" i="42"/>
  <c r="M870" i="42"/>
  <c r="O725" i="42"/>
  <c r="M725" i="42"/>
  <c r="O635" i="42"/>
  <c r="M635" i="42"/>
  <c r="O573" i="42" l="1"/>
  <c r="M573" i="42"/>
  <c r="O610" i="42"/>
  <c r="M610" i="42"/>
  <c r="O574" i="42"/>
  <c r="M574" i="42"/>
  <c r="I1090" i="42"/>
  <c r="Y1078" i="42"/>
  <c r="O1078" i="42"/>
  <c r="M1078" i="42"/>
  <c r="I1078" i="42"/>
  <c r="Y1077" i="42"/>
  <c r="O1077" i="42"/>
  <c r="M1077" i="42"/>
  <c r="I1077" i="42"/>
  <c r="Y1076" i="42"/>
  <c r="I1076" i="42"/>
  <c r="Y1075" i="42"/>
  <c r="O1075" i="42"/>
  <c r="M1075" i="42"/>
  <c r="I1075" i="42"/>
  <c r="Y1074" i="42"/>
  <c r="O1074" i="42"/>
  <c r="M1074" i="42"/>
  <c r="I1074" i="42"/>
  <c r="Y1073" i="42"/>
  <c r="O1073" i="42"/>
  <c r="M1073" i="42"/>
  <c r="I1073" i="42"/>
  <c r="Y1072" i="42"/>
  <c r="O1072" i="42"/>
  <c r="M1072" i="42"/>
  <c r="I1072" i="42"/>
  <c r="Y1071" i="42"/>
  <c r="O1071" i="42"/>
  <c r="M1071" i="42"/>
  <c r="I1071" i="42"/>
  <c r="Y1070" i="42"/>
  <c r="O1070" i="42"/>
  <c r="M1070" i="42"/>
  <c r="I1070" i="42"/>
  <c r="Y1069" i="42"/>
  <c r="O1069" i="42"/>
  <c r="M1069" i="42"/>
  <c r="I1069" i="42"/>
  <c r="Y1068" i="42"/>
  <c r="I1068" i="42"/>
  <c r="Y1067" i="42"/>
  <c r="O1067" i="42"/>
  <c r="M1067" i="42"/>
  <c r="I1067" i="42"/>
  <c r="Y1066" i="42"/>
  <c r="I1066" i="42"/>
  <c r="Y1065" i="42"/>
  <c r="O1065" i="42"/>
  <c r="M1065" i="42"/>
  <c r="I1065" i="42"/>
  <c r="Y1064" i="42"/>
  <c r="O1064" i="42"/>
  <c r="M1064" i="42"/>
  <c r="I1064" i="42"/>
  <c r="Y1063" i="42"/>
  <c r="O1063" i="42"/>
  <c r="M1063" i="42"/>
  <c r="I1063" i="42"/>
  <c r="Y1062" i="42"/>
  <c r="O1062" i="42"/>
  <c r="M1062" i="42"/>
  <c r="I1062" i="42"/>
  <c r="Y1061" i="42"/>
  <c r="O1061" i="42"/>
  <c r="M1061" i="42"/>
  <c r="I1061" i="42"/>
  <c r="Y1060" i="42"/>
  <c r="O1060" i="42"/>
  <c r="M1060" i="42"/>
  <c r="I1060" i="42"/>
  <c r="Y1059" i="42"/>
  <c r="I1059" i="42"/>
  <c r="Y1058" i="42"/>
  <c r="O1058" i="42"/>
  <c r="M1058" i="42"/>
  <c r="I1058" i="42"/>
  <c r="Y1057" i="42"/>
  <c r="O1057" i="42"/>
  <c r="M1057" i="42"/>
  <c r="I1057" i="42"/>
  <c r="Y1056" i="42"/>
  <c r="O1056" i="42"/>
  <c r="M1056" i="42"/>
  <c r="I1056" i="42"/>
  <c r="Y1055" i="42"/>
  <c r="O1055" i="42"/>
  <c r="M1055" i="42"/>
  <c r="I1055" i="42"/>
  <c r="Y1054" i="42"/>
  <c r="O1054" i="42"/>
  <c r="M1054" i="42"/>
  <c r="I1054" i="42"/>
  <c r="Y1053" i="42"/>
  <c r="O1053" i="42"/>
  <c r="M1053" i="42"/>
  <c r="I1053" i="42"/>
  <c r="Y1052" i="42"/>
  <c r="O1052" i="42"/>
  <c r="M1052" i="42"/>
  <c r="I1052" i="42"/>
  <c r="Y1051" i="42"/>
  <c r="I1051" i="42"/>
  <c r="Y1050" i="42"/>
  <c r="O1050" i="42"/>
  <c r="M1050" i="42"/>
  <c r="I1050" i="42"/>
  <c r="Y1049" i="42"/>
  <c r="O1049" i="42"/>
  <c r="M1049" i="42"/>
  <c r="I1049" i="42"/>
  <c r="Y1048" i="42"/>
  <c r="O1048" i="42"/>
  <c r="M1048" i="42"/>
  <c r="I1048" i="42"/>
  <c r="Y1047" i="42"/>
  <c r="O1047" i="42"/>
  <c r="M1047" i="42"/>
  <c r="I1047" i="42"/>
  <c r="Y1046" i="42"/>
  <c r="O1046" i="42"/>
  <c r="M1046" i="42"/>
  <c r="I1046" i="42"/>
  <c r="Y1045" i="42"/>
  <c r="O1045" i="42"/>
  <c r="M1045" i="42"/>
  <c r="I1045" i="42"/>
  <c r="Y1044" i="42"/>
  <c r="I1044" i="42"/>
  <c r="D1043" i="42"/>
  <c r="B1043" i="42"/>
  <c r="A1043" i="42"/>
  <c r="I1042" i="42"/>
  <c r="I1041" i="42"/>
  <c r="Y1040" i="42"/>
  <c r="O1040" i="42"/>
  <c r="M1040" i="42"/>
  <c r="I1040" i="42"/>
  <c r="Y1039" i="42"/>
  <c r="I1039" i="42"/>
  <c r="Y1038" i="42"/>
  <c r="O1038" i="42"/>
  <c r="M1038" i="42"/>
  <c r="I1038" i="42"/>
  <c r="Y1037" i="42"/>
  <c r="O1037" i="42"/>
  <c r="M1037" i="42"/>
  <c r="I1037" i="42"/>
  <c r="Y1036" i="42"/>
  <c r="O1036" i="42"/>
  <c r="M1036" i="42"/>
  <c r="I1036" i="42"/>
  <c r="Y1035" i="42"/>
  <c r="O1035" i="42"/>
  <c r="M1035" i="42"/>
  <c r="I1035" i="42"/>
  <c r="Y1034" i="42"/>
  <c r="O1034" i="42"/>
  <c r="M1034" i="42"/>
  <c r="I1034" i="42"/>
  <c r="Y1033" i="42"/>
  <c r="O1033" i="42"/>
  <c r="M1033" i="42"/>
  <c r="I1033" i="42"/>
  <c r="Y1032" i="42"/>
  <c r="I1032" i="42"/>
  <c r="Y1031" i="42"/>
  <c r="O1031" i="42"/>
  <c r="M1031" i="42"/>
  <c r="I1031" i="42"/>
  <c r="Y1030" i="42"/>
  <c r="O1030" i="42"/>
  <c r="M1030" i="42"/>
  <c r="I1030" i="42"/>
  <c r="Y1029" i="42"/>
  <c r="O1029" i="42"/>
  <c r="M1029" i="42"/>
  <c r="I1029" i="42"/>
  <c r="Y1028" i="42"/>
  <c r="I1028" i="42"/>
  <c r="Y1027" i="42"/>
  <c r="O1027" i="42"/>
  <c r="M1027" i="42"/>
  <c r="I1027" i="42"/>
  <c r="Y1026" i="42"/>
  <c r="I1026" i="42"/>
  <c r="Y1025" i="42"/>
  <c r="O1025" i="42"/>
  <c r="M1025" i="42"/>
  <c r="I1025" i="42"/>
  <c r="Y1024" i="42"/>
  <c r="O1024" i="42"/>
  <c r="M1024" i="42"/>
  <c r="I1024" i="42"/>
  <c r="Y1023" i="42"/>
  <c r="O1023" i="42"/>
  <c r="M1023" i="42"/>
  <c r="I1023" i="42"/>
  <c r="Y1022" i="42"/>
  <c r="O1022" i="42"/>
  <c r="M1022" i="42"/>
  <c r="I1022" i="42"/>
  <c r="Y1021" i="42"/>
  <c r="I1021" i="42"/>
  <c r="Y1020" i="42"/>
  <c r="O1020" i="42"/>
  <c r="M1020" i="42"/>
  <c r="I1020" i="42"/>
  <c r="Y1019" i="42"/>
  <c r="I1019" i="42"/>
  <c r="Y1018" i="42"/>
  <c r="O1018" i="42"/>
  <c r="M1018" i="42"/>
  <c r="I1018" i="42"/>
  <c r="Y1017" i="42"/>
  <c r="I1017" i="42"/>
  <c r="Y1016" i="42"/>
  <c r="O1016" i="42"/>
  <c r="M1016" i="42"/>
  <c r="I1016" i="42"/>
  <c r="Y1015" i="42"/>
  <c r="I1015" i="42"/>
  <c r="Y1014" i="42"/>
  <c r="O1014" i="42"/>
  <c r="M1014" i="42"/>
  <c r="I1014" i="42"/>
  <c r="Y1013" i="42"/>
  <c r="O1013" i="42"/>
  <c r="M1013" i="42"/>
  <c r="I1013" i="42"/>
  <c r="Y1012" i="42"/>
  <c r="O1012" i="42"/>
  <c r="M1012" i="42"/>
  <c r="I1012" i="42"/>
  <c r="Y1011" i="42"/>
  <c r="O1011" i="42"/>
  <c r="M1011" i="42"/>
  <c r="I1011" i="42"/>
  <c r="Y1010" i="42"/>
  <c r="I1010" i="42"/>
  <c r="Y1009" i="42"/>
  <c r="O1009" i="42"/>
  <c r="M1009" i="42"/>
  <c r="I1009" i="42"/>
  <c r="Y1008" i="42"/>
  <c r="O1008" i="42"/>
  <c r="M1008" i="42"/>
  <c r="I1008" i="42"/>
  <c r="Y1007" i="42"/>
  <c r="I1007" i="42"/>
  <c r="Y1006" i="42"/>
  <c r="O1006" i="42"/>
  <c r="M1006" i="42"/>
  <c r="I1006" i="42"/>
  <c r="Y1005" i="42"/>
  <c r="O1005" i="42"/>
  <c r="M1005" i="42"/>
  <c r="I1005" i="42"/>
  <c r="Y1004" i="42"/>
  <c r="I1004" i="42"/>
  <c r="Y1003" i="42"/>
  <c r="O1003" i="42"/>
  <c r="M1003" i="42"/>
  <c r="I1003" i="42"/>
  <c r="Y1002" i="42"/>
  <c r="O1002" i="42"/>
  <c r="M1002" i="42"/>
  <c r="I1002" i="42"/>
  <c r="Y1001" i="42"/>
  <c r="I1001" i="42"/>
  <c r="Y1000" i="42"/>
  <c r="O1000" i="42"/>
  <c r="M1000" i="42"/>
  <c r="I1000" i="42"/>
  <c r="Y999" i="42"/>
  <c r="O999" i="42"/>
  <c r="M999" i="42"/>
  <c r="I999" i="42"/>
  <c r="Y998" i="42"/>
  <c r="I998" i="42"/>
  <c r="Y997" i="42"/>
  <c r="O997" i="42"/>
  <c r="M997" i="42"/>
  <c r="I997" i="42"/>
  <c r="Y996" i="42"/>
  <c r="O996" i="42"/>
  <c r="M996" i="42"/>
  <c r="I996" i="42"/>
  <c r="Y995" i="42"/>
  <c r="I995" i="42"/>
  <c r="Y994" i="42"/>
  <c r="O994" i="42"/>
  <c r="M994" i="42"/>
  <c r="I994" i="42"/>
  <c r="Y993" i="42"/>
  <c r="I993" i="42"/>
  <c r="Y992" i="42"/>
  <c r="O992" i="42"/>
  <c r="M992" i="42"/>
  <c r="I992" i="42"/>
  <c r="Y991" i="42"/>
  <c r="O991" i="42"/>
  <c r="M991" i="42"/>
  <c r="I991" i="42"/>
  <c r="Y990" i="42"/>
  <c r="I990" i="42"/>
  <c r="Y989" i="42"/>
  <c r="O989" i="42"/>
  <c r="M989" i="42"/>
  <c r="I989" i="42"/>
  <c r="Y988" i="42"/>
  <c r="O988" i="42"/>
  <c r="M988" i="42"/>
  <c r="I988" i="42"/>
  <c r="Y987" i="42"/>
  <c r="O987" i="42"/>
  <c r="M987" i="42"/>
  <c r="I987" i="42"/>
  <c r="Y986" i="42"/>
  <c r="I986" i="42"/>
  <c r="Y985" i="42"/>
  <c r="O985" i="42"/>
  <c r="M985" i="42"/>
  <c r="I985" i="42"/>
  <c r="Y984" i="42"/>
  <c r="O984" i="42"/>
  <c r="M984" i="42"/>
  <c r="I984" i="42"/>
  <c r="Y983" i="42"/>
  <c r="O983" i="42"/>
  <c r="M983" i="42"/>
  <c r="I983" i="42"/>
  <c r="Y982" i="42"/>
  <c r="O982" i="42"/>
  <c r="M982" i="42"/>
  <c r="I982" i="42"/>
  <c r="Y981" i="42"/>
  <c r="I981" i="42"/>
  <c r="Y980" i="42"/>
  <c r="O980" i="42"/>
  <c r="M980" i="42"/>
  <c r="I980" i="42"/>
  <c r="Y979" i="42"/>
  <c r="O979" i="42"/>
  <c r="M979" i="42"/>
  <c r="I979" i="42"/>
  <c r="Y978" i="42"/>
  <c r="I978" i="42"/>
  <c r="Y977" i="42"/>
  <c r="O977" i="42"/>
  <c r="M977" i="42"/>
  <c r="I977" i="42"/>
  <c r="Y976" i="42"/>
  <c r="I976" i="42"/>
  <c r="Y975" i="42"/>
  <c r="O975" i="42"/>
  <c r="M975" i="42"/>
  <c r="I975" i="42"/>
  <c r="Y974" i="42"/>
  <c r="I974" i="42"/>
  <c r="Y973" i="42"/>
  <c r="O973" i="42"/>
  <c r="M973" i="42"/>
  <c r="I973" i="42"/>
  <c r="Y972" i="42"/>
  <c r="O972" i="42"/>
  <c r="M972" i="42"/>
  <c r="I972" i="42"/>
  <c r="Y971" i="42"/>
  <c r="O971" i="42"/>
  <c r="M971" i="42"/>
  <c r="I971" i="42"/>
  <c r="I970" i="42"/>
  <c r="D969" i="42"/>
  <c r="B969" i="42"/>
  <c r="A969" i="42"/>
  <c r="D968" i="42"/>
  <c r="I968" i="42" s="1"/>
  <c r="B968" i="42"/>
  <c r="A968" i="42"/>
  <c r="I967" i="42"/>
  <c r="I966" i="42"/>
  <c r="I965" i="42"/>
  <c r="I964" i="42"/>
  <c r="I963" i="42"/>
  <c r="I962" i="42"/>
  <c r="I961" i="42"/>
  <c r="I960" i="42"/>
  <c r="I959" i="42"/>
  <c r="I958" i="42"/>
  <c r="I957" i="42"/>
  <c r="I956" i="42"/>
  <c r="I955" i="42"/>
  <c r="I954" i="42"/>
  <c r="I953" i="42"/>
  <c r="I952" i="42"/>
  <c r="I951" i="42"/>
  <c r="I950" i="42"/>
  <c r="I949" i="42"/>
  <c r="I948" i="42"/>
  <c r="Y947" i="42"/>
  <c r="O947" i="42"/>
  <c r="M947" i="42"/>
  <c r="I947" i="42"/>
  <c r="Y946" i="42"/>
  <c r="O946" i="42"/>
  <c r="M946" i="42"/>
  <c r="I946" i="42"/>
  <c r="Y945" i="42"/>
  <c r="O945" i="42"/>
  <c r="M945" i="42"/>
  <c r="I945" i="42"/>
  <c r="Y944" i="42"/>
  <c r="I944" i="42"/>
  <c r="Y943" i="42"/>
  <c r="O943" i="42"/>
  <c r="M943" i="42"/>
  <c r="I943" i="42"/>
  <c r="Y942" i="42"/>
  <c r="I942" i="42"/>
  <c r="Y941" i="42"/>
  <c r="O941" i="42"/>
  <c r="M941" i="42"/>
  <c r="I941" i="42"/>
  <c r="Y940" i="42"/>
  <c r="O940" i="42"/>
  <c r="M940" i="42"/>
  <c r="I940" i="42"/>
  <c r="Y939" i="42"/>
  <c r="O939" i="42"/>
  <c r="M939" i="42"/>
  <c r="I939" i="42"/>
  <c r="Y938" i="42"/>
  <c r="O938" i="42"/>
  <c r="M938" i="42"/>
  <c r="I938" i="42"/>
  <c r="Y937" i="42"/>
  <c r="O937" i="42"/>
  <c r="M937" i="42"/>
  <c r="I937" i="42"/>
  <c r="Y936" i="42"/>
  <c r="I936" i="42"/>
  <c r="Y935" i="42"/>
  <c r="O935" i="42"/>
  <c r="M935" i="42"/>
  <c r="I935" i="42"/>
  <c r="Y934" i="42"/>
  <c r="O934" i="42"/>
  <c r="M934" i="42"/>
  <c r="I934" i="42"/>
  <c r="Y933" i="42"/>
  <c r="I933" i="42"/>
  <c r="Y932" i="42"/>
  <c r="O932" i="42"/>
  <c r="M932" i="42"/>
  <c r="I932" i="42"/>
  <c r="Y931" i="42"/>
  <c r="O931" i="42"/>
  <c r="M931" i="42"/>
  <c r="I931" i="42"/>
  <c r="Y930" i="42"/>
  <c r="O930" i="42"/>
  <c r="M930" i="42"/>
  <c r="I930" i="42"/>
  <c r="Y929" i="42"/>
  <c r="O929" i="42"/>
  <c r="M929" i="42"/>
  <c r="I929" i="42"/>
  <c r="Y928" i="42"/>
  <c r="O928" i="42"/>
  <c r="M928" i="42"/>
  <c r="I928" i="42"/>
  <c r="Y927" i="42"/>
  <c r="I927" i="42"/>
  <c r="Y926" i="42"/>
  <c r="O926" i="42"/>
  <c r="M926" i="42"/>
  <c r="I926" i="42"/>
  <c r="Y925" i="42"/>
  <c r="O925" i="42"/>
  <c r="M925" i="42"/>
  <c r="I925" i="42"/>
  <c r="Y924" i="42"/>
  <c r="O924" i="42"/>
  <c r="M924" i="42"/>
  <c r="I924" i="42"/>
  <c r="Y923" i="42"/>
  <c r="O923" i="42"/>
  <c r="M923" i="42"/>
  <c r="I923" i="42"/>
  <c r="Y922" i="42"/>
  <c r="O922" i="42"/>
  <c r="M922" i="42"/>
  <c r="I922" i="42"/>
  <c r="I921" i="42"/>
  <c r="D920" i="42"/>
  <c r="B920" i="42"/>
  <c r="A920" i="42"/>
  <c r="I919" i="42"/>
  <c r="I918" i="42"/>
  <c r="I917" i="42"/>
  <c r="I916" i="42"/>
  <c r="I915" i="42"/>
  <c r="I914" i="42"/>
  <c r="I913" i="42"/>
  <c r="I912" i="42"/>
  <c r="I911" i="42"/>
  <c r="I910" i="42"/>
  <c r="I909" i="42"/>
  <c r="I908" i="42"/>
  <c r="I907" i="42"/>
  <c r="Y906" i="42"/>
  <c r="I906" i="42"/>
  <c r="Y905" i="42"/>
  <c r="O905" i="42"/>
  <c r="M905" i="42"/>
  <c r="I905" i="42"/>
  <c r="Y904" i="42"/>
  <c r="I904" i="42"/>
  <c r="Y903" i="42"/>
  <c r="I903" i="42"/>
  <c r="Y902" i="42"/>
  <c r="I902" i="42"/>
  <c r="Y901" i="42"/>
  <c r="I901" i="42"/>
  <c r="Y900" i="42"/>
  <c r="I900" i="42"/>
  <c r="Y899" i="42"/>
  <c r="I899" i="42"/>
  <c r="Y898" i="42"/>
  <c r="I898" i="42"/>
  <c r="Y897" i="42"/>
  <c r="I897" i="42"/>
  <c r="D896" i="42"/>
  <c r="B896" i="42"/>
  <c r="A896" i="42"/>
  <c r="I895" i="42"/>
  <c r="I894" i="42"/>
  <c r="I893" i="42"/>
  <c r="I892" i="42"/>
  <c r="I891" i="42"/>
  <c r="I890" i="42"/>
  <c r="I889" i="42"/>
  <c r="I888" i="42"/>
  <c r="I887" i="42"/>
  <c r="I886" i="42"/>
  <c r="I885" i="42"/>
  <c r="I884" i="42"/>
  <c r="I883" i="42"/>
  <c r="I882" i="42"/>
  <c r="I881" i="42"/>
  <c r="I880" i="42"/>
  <c r="I879" i="42"/>
  <c r="I878" i="42"/>
  <c r="O877" i="42"/>
  <c r="M877" i="42"/>
  <c r="I877" i="42"/>
  <c r="I876" i="42"/>
  <c r="I875" i="42"/>
  <c r="I874" i="42"/>
  <c r="I873" i="42"/>
  <c r="I872" i="42"/>
  <c r="I871" i="42"/>
  <c r="I870" i="42"/>
  <c r="I869" i="42"/>
  <c r="I868" i="42"/>
  <c r="I867" i="42"/>
  <c r="I866" i="42"/>
  <c r="I865" i="42"/>
  <c r="I864" i="42"/>
  <c r="I863" i="42"/>
  <c r="I861" i="42"/>
  <c r="I860" i="42"/>
  <c r="I859" i="42"/>
  <c r="I858" i="42"/>
  <c r="I857" i="42"/>
  <c r="I856" i="42"/>
  <c r="I855" i="42"/>
  <c r="I854" i="42"/>
  <c r="I853" i="42"/>
  <c r="I852" i="42"/>
  <c r="I851" i="42"/>
  <c r="I850" i="42"/>
  <c r="I849" i="42"/>
  <c r="I848" i="42"/>
  <c r="I847" i="42"/>
  <c r="I846" i="42"/>
  <c r="I845" i="42"/>
  <c r="I844" i="42"/>
  <c r="I843" i="42"/>
  <c r="I842" i="42"/>
  <c r="I841" i="42"/>
  <c r="I840" i="42"/>
  <c r="I839" i="42"/>
  <c r="I838" i="42"/>
  <c r="I837" i="42"/>
  <c r="I836" i="42"/>
  <c r="I835" i="42"/>
  <c r="I834" i="42"/>
  <c r="I833" i="42"/>
  <c r="I832" i="42"/>
  <c r="I831" i="42"/>
  <c r="I830" i="42"/>
  <c r="I829" i="42"/>
  <c r="I828" i="42"/>
  <c r="I827" i="42"/>
  <c r="I826" i="42"/>
  <c r="I825" i="42"/>
  <c r="I824" i="42"/>
  <c r="I823" i="42"/>
  <c r="I822" i="42"/>
  <c r="I821" i="42"/>
  <c r="I820" i="42"/>
  <c r="I819" i="42"/>
  <c r="I818" i="42"/>
  <c r="I817" i="42"/>
  <c r="I816" i="42"/>
  <c r="I815" i="42"/>
  <c r="I814" i="42"/>
  <c r="I813" i="42"/>
  <c r="I812" i="42"/>
  <c r="I811" i="42"/>
  <c r="I810" i="42"/>
  <c r="I809" i="42"/>
  <c r="I808" i="42"/>
  <c r="I807" i="42"/>
  <c r="I806" i="42"/>
  <c r="I805" i="42"/>
  <c r="I804" i="42"/>
  <c r="I803" i="42"/>
  <c r="I802" i="42"/>
  <c r="I801" i="42"/>
  <c r="I800" i="42"/>
  <c r="I799" i="42"/>
  <c r="I798" i="42"/>
  <c r="I797" i="42"/>
  <c r="I796" i="42"/>
  <c r="I795" i="42"/>
  <c r="I794" i="42"/>
  <c r="I793" i="42"/>
  <c r="I792" i="42"/>
  <c r="I791" i="42"/>
  <c r="I790" i="42"/>
  <c r="I789" i="42"/>
  <c r="I788" i="42"/>
  <c r="I787" i="42"/>
  <c r="I786" i="42"/>
  <c r="I785" i="42"/>
  <c r="I784" i="42"/>
  <c r="I783" i="42"/>
  <c r="I782" i="42"/>
  <c r="I781" i="42"/>
  <c r="I780" i="42"/>
  <c r="I779" i="42"/>
  <c r="I778" i="42"/>
  <c r="I777" i="42"/>
  <c r="I776" i="42"/>
  <c r="I775" i="42"/>
  <c r="I774" i="42"/>
  <c r="I773" i="42"/>
  <c r="I772" i="42"/>
  <c r="I771" i="42"/>
  <c r="I770" i="42"/>
  <c r="I769" i="42"/>
  <c r="I768" i="42"/>
  <c r="I767" i="42"/>
  <c r="I766" i="42"/>
  <c r="I765" i="42"/>
  <c r="I764" i="42"/>
  <c r="I763" i="42"/>
  <c r="I762" i="42"/>
  <c r="I761" i="42"/>
  <c r="I760" i="42"/>
  <c r="O759" i="42"/>
  <c r="M759" i="42"/>
  <c r="I759" i="42"/>
  <c r="I758" i="42"/>
  <c r="I757" i="42"/>
  <c r="I756" i="42"/>
  <c r="I755" i="42"/>
  <c r="I754" i="42"/>
  <c r="I753" i="42"/>
  <c r="I752" i="42"/>
  <c r="D751" i="42"/>
  <c r="B751" i="42"/>
  <c r="A751" i="42"/>
  <c r="I750" i="42"/>
  <c r="I749" i="42"/>
  <c r="I748" i="42"/>
  <c r="I747" i="42"/>
  <c r="I746" i="42"/>
  <c r="I745" i="42"/>
  <c r="I744" i="42"/>
  <c r="I743" i="42"/>
  <c r="I742" i="42"/>
  <c r="I741" i="42"/>
  <c r="I740" i="42"/>
  <c r="I739" i="42"/>
  <c r="I738" i="42"/>
  <c r="I737" i="42"/>
  <c r="I736" i="42"/>
  <c r="I735" i="42"/>
  <c r="I734" i="42"/>
  <c r="O733" i="42"/>
  <c r="M733" i="42"/>
  <c r="I733" i="42"/>
  <c r="I732" i="42"/>
  <c r="I731" i="42"/>
  <c r="O730" i="42"/>
  <c r="M730" i="42"/>
  <c r="I730" i="42"/>
  <c r="O729" i="42"/>
  <c r="M729" i="42"/>
  <c r="I729" i="42"/>
  <c r="I728" i="42"/>
  <c r="I727" i="42"/>
  <c r="I726" i="42"/>
  <c r="I725" i="42"/>
  <c r="I724" i="42"/>
  <c r="I723" i="42"/>
  <c r="I722" i="42"/>
  <c r="O721" i="42"/>
  <c r="M721" i="42"/>
  <c r="I721" i="42"/>
  <c r="I720" i="42"/>
  <c r="O719" i="42"/>
  <c r="M719" i="42"/>
  <c r="I719" i="42"/>
  <c r="I718" i="42"/>
  <c r="I717" i="42"/>
  <c r="I716" i="42"/>
  <c r="I715" i="42"/>
  <c r="I714" i="42"/>
  <c r="I713" i="42"/>
  <c r="O712" i="42"/>
  <c r="M712" i="42"/>
  <c r="I712" i="42"/>
  <c r="I711" i="42"/>
  <c r="I710" i="42"/>
  <c r="I709" i="42"/>
  <c r="I708" i="42"/>
  <c r="I707" i="42"/>
  <c r="O706" i="42"/>
  <c r="M706" i="42"/>
  <c r="I706" i="42"/>
  <c r="I705" i="42"/>
  <c r="I704" i="42"/>
  <c r="I703" i="42"/>
  <c r="I702" i="42"/>
  <c r="I701" i="42"/>
  <c r="I700" i="42"/>
  <c r="I699" i="42"/>
  <c r="O698" i="42"/>
  <c r="M698" i="42"/>
  <c r="I698" i="42"/>
  <c r="I697" i="42"/>
  <c r="I696" i="42"/>
  <c r="I695" i="42"/>
  <c r="I694" i="42"/>
  <c r="I693" i="42"/>
  <c r="O692" i="42"/>
  <c r="M692" i="42"/>
  <c r="I692" i="42"/>
  <c r="I691" i="42"/>
  <c r="I690" i="42"/>
  <c r="I689" i="42"/>
  <c r="I688" i="42"/>
  <c r="I687" i="42"/>
  <c r="I686" i="42"/>
  <c r="O685" i="42"/>
  <c r="M685" i="42"/>
  <c r="I685" i="42"/>
  <c r="I684" i="42"/>
  <c r="I683" i="42"/>
  <c r="O682" i="42"/>
  <c r="M682" i="42"/>
  <c r="I682" i="42"/>
  <c r="I681" i="42"/>
  <c r="I680" i="42"/>
  <c r="I679" i="42"/>
  <c r="I678" i="42"/>
  <c r="I677" i="42"/>
  <c r="I676" i="42"/>
  <c r="I675" i="42"/>
  <c r="O674" i="42"/>
  <c r="M674" i="42"/>
  <c r="I674" i="42"/>
  <c r="I673" i="42"/>
  <c r="I672" i="42"/>
  <c r="I671" i="42"/>
  <c r="I670" i="42"/>
  <c r="I669" i="42"/>
  <c r="I668" i="42"/>
  <c r="I667" i="42"/>
  <c r="O666" i="42"/>
  <c r="M666" i="42"/>
  <c r="I666" i="42"/>
  <c r="I665" i="42"/>
  <c r="I664" i="42"/>
  <c r="I663" i="42"/>
  <c r="O662" i="42"/>
  <c r="M662" i="42"/>
  <c r="I662" i="42"/>
  <c r="O661" i="42"/>
  <c r="M661" i="42"/>
  <c r="I661" i="42"/>
  <c r="I660" i="42"/>
  <c r="I659" i="42"/>
  <c r="O658" i="42"/>
  <c r="M658" i="42"/>
  <c r="I658" i="42"/>
  <c r="O657" i="42"/>
  <c r="M657" i="42"/>
  <c r="I657" i="42"/>
  <c r="I656" i="42"/>
  <c r="D655" i="42"/>
  <c r="B655" i="42"/>
  <c r="A655" i="42"/>
  <c r="I654" i="42"/>
  <c r="I653" i="42"/>
  <c r="I652" i="42"/>
  <c r="I651" i="42"/>
  <c r="I650" i="42"/>
  <c r="I649" i="42"/>
  <c r="I648" i="42"/>
  <c r="I647" i="42"/>
  <c r="I646" i="42"/>
  <c r="I645" i="42"/>
  <c r="I644" i="42"/>
  <c r="I643" i="42"/>
  <c r="I642" i="42"/>
  <c r="I641" i="42"/>
  <c r="I640" i="42"/>
  <c r="I639" i="42"/>
  <c r="I638" i="42"/>
  <c r="I637" i="42"/>
  <c r="I636" i="42"/>
  <c r="I635" i="42"/>
  <c r="O634" i="42"/>
  <c r="M634" i="42"/>
  <c r="I634" i="42"/>
  <c r="I633" i="42"/>
  <c r="I632" i="42"/>
  <c r="I631" i="42"/>
  <c r="I630" i="42"/>
  <c r="I629" i="42"/>
  <c r="I628" i="42"/>
  <c r="I627" i="42"/>
  <c r="O626" i="42"/>
  <c r="M626" i="42"/>
  <c r="I626" i="42"/>
  <c r="I625" i="42"/>
  <c r="I624" i="42"/>
  <c r="I623" i="42"/>
  <c r="I622" i="42"/>
  <c r="I621" i="42"/>
  <c r="I620" i="42"/>
  <c r="I619" i="42"/>
  <c r="I618" i="42"/>
  <c r="I617" i="42"/>
  <c r="I616" i="42"/>
  <c r="O615" i="42"/>
  <c r="M615" i="42"/>
  <c r="I615" i="42"/>
  <c r="I614" i="42"/>
  <c r="O613" i="42"/>
  <c r="M613" i="42"/>
  <c r="I613" i="42"/>
  <c r="I612" i="42"/>
  <c r="I611" i="42"/>
  <c r="I610" i="42"/>
  <c r="I609" i="42"/>
  <c r="I608" i="42"/>
  <c r="I607" i="42"/>
  <c r="I606" i="42"/>
  <c r="I605" i="42"/>
  <c r="I604" i="42"/>
  <c r="O603" i="42"/>
  <c r="M603" i="42"/>
  <c r="I603" i="42"/>
  <c r="I602" i="42"/>
  <c r="I601" i="42"/>
  <c r="I600" i="42"/>
  <c r="O599" i="42"/>
  <c r="M599" i="42"/>
  <c r="I599" i="42"/>
  <c r="O598" i="42"/>
  <c r="M598" i="42"/>
  <c r="I598" i="42"/>
  <c r="I597" i="42"/>
  <c r="I596" i="42"/>
  <c r="H596" i="42"/>
  <c r="I595" i="42"/>
  <c r="H595" i="42"/>
  <c r="I594" i="42"/>
  <c r="I593" i="42"/>
  <c r="I592" i="42"/>
  <c r="O591" i="42"/>
  <c r="M591" i="42"/>
  <c r="I591" i="42"/>
  <c r="I590" i="42"/>
  <c r="I589" i="42"/>
  <c r="I588" i="42"/>
  <c r="I587" i="42"/>
  <c r="I586" i="42"/>
  <c r="O585" i="42"/>
  <c r="M585" i="42"/>
  <c r="I585" i="42"/>
  <c r="I584" i="42"/>
  <c r="I583" i="42"/>
  <c r="H583" i="42"/>
  <c r="I582" i="42"/>
  <c r="H582" i="42"/>
  <c r="I581" i="42"/>
  <c r="I580" i="42"/>
  <c r="O579" i="42"/>
  <c r="M579" i="42"/>
  <c r="I579" i="42"/>
  <c r="I578" i="42"/>
  <c r="I577" i="42"/>
  <c r="I576" i="42"/>
  <c r="I575" i="42"/>
  <c r="I574" i="42"/>
  <c r="I573" i="42"/>
  <c r="I572" i="42"/>
  <c r="I571" i="42"/>
  <c r="I570" i="42"/>
  <c r="I569" i="42"/>
  <c r="I568" i="42"/>
  <c r="I567" i="42"/>
  <c r="I566" i="42"/>
  <c r="I565" i="42"/>
  <c r="O564" i="42"/>
  <c r="M564" i="42"/>
  <c r="I564" i="42"/>
  <c r="I563" i="42"/>
  <c r="O562" i="42"/>
  <c r="M562" i="42"/>
  <c r="I562" i="42"/>
  <c r="I561" i="42"/>
  <c r="H561" i="42"/>
  <c r="O560" i="42"/>
  <c r="M560" i="42"/>
  <c r="I560" i="42"/>
  <c r="I559" i="42"/>
  <c r="H559" i="42"/>
  <c r="I558" i="42"/>
  <c r="H558" i="42"/>
  <c r="I557" i="42"/>
  <c r="H557" i="42"/>
  <c r="I556" i="42"/>
  <c r="I555" i="42"/>
  <c r="O554" i="42"/>
  <c r="M554" i="42"/>
  <c r="I554" i="42"/>
  <c r="I553" i="42"/>
  <c r="I552" i="42"/>
  <c r="I551" i="42"/>
  <c r="O550" i="42"/>
  <c r="M550" i="42"/>
  <c r="I550" i="42"/>
  <c r="I549" i="42"/>
  <c r="I548" i="42"/>
  <c r="I547" i="42"/>
  <c r="I546" i="42"/>
  <c r="I545" i="42"/>
  <c r="I544" i="42"/>
  <c r="I543" i="42"/>
  <c r="I542" i="42"/>
  <c r="I541" i="42"/>
  <c r="I540" i="42"/>
  <c r="I539" i="42"/>
  <c r="I538" i="42"/>
  <c r="I537" i="42"/>
  <c r="I536" i="42"/>
  <c r="I535" i="42"/>
  <c r="I534" i="42"/>
  <c r="O533" i="42"/>
  <c r="M533" i="42"/>
  <c r="I533" i="42"/>
  <c r="I532" i="42"/>
  <c r="I531" i="42"/>
  <c r="I530" i="42"/>
  <c r="I529" i="42"/>
  <c r="I528" i="42"/>
  <c r="I527" i="42"/>
  <c r="I526" i="42"/>
  <c r="I525" i="42"/>
  <c r="I524" i="42"/>
  <c r="I523" i="42"/>
  <c r="O522" i="42"/>
  <c r="M522" i="42"/>
  <c r="I522" i="42"/>
  <c r="O521" i="42"/>
  <c r="M521" i="42"/>
  <c r="I521" i="42"/>
  <c r="I520" i="42"/>
  <c r="I519" i="42"/>
  <c r="I518" i="42"/>
  <c r="I517" i="42"/>
  <c r="I516" i="42"/>
  <c r="I515" i="42"/>
  <c r="I514" i="42"/>
  <c r="I513" i="42"/>
  <c r="I512" i="42"/>
  <c r="D511" i="42"/>
  <c r="B511" i="42"/>
  <c r="A511" i="42"/>
  <c r="I510" i="42"/>
  <c r="I509" i="42"/>
  <c r="I508" i="42"/>
  <c r="I507" i="42"/>
  <c r="I506" i="42"/>
  <c r="I505" i="42"/>
  <c r="I504" i="42"/>
  <c r="I503" i="42"/>
  <c r="I502" i="42"/>
  <c r="I501" i="42"/>
  <c r="I500" i="42"/>
  <c r="I499" i="42"/>
  <c r="I498" i="42"/>
  <c r="I497" i="42"/>
  <c r="I496" i="42"/>
  <c r="I495" i="42"/>
  <c r="I494" i="42"/>
  <c r="I493" i="42"/>
  <c r="I492" i="42"/>
  <c r="I491" i="42"/>
  <c r="I490" i="42"/>
  <c r="I489" i="42"/>
  <c r="D488" i="42"/>
  <c r="B488" i="42"/>
  <c r="A488" i="42"/>
  <c r="D487" i="42"/>
  <c r="I487" i="42" s="1"/>
  <c r="B487" i="42"/>
  <c r="A487" i="42"/>
  <c r="I486" i="42"/>
  <c r="I485" i="42"/>
  <c r="Y484" i="42"/>
  <c r="O484" i="42"/>
  <c r="M484" i="42"/>
  <c r="I484" i="42"/>
  <c r="Y483" i="42"/>
  <c r="O483" i="42"/>
  <c r="M483" i="42"/>
  <c r="I483" i="42"/>
  <c r="Y482" i="42"/>
  <c r="O482" i="42"/>
  <c r="M482" i="42"/>
  <c r="I482" i="42"/>
  <c r="Y481" i="42"/>
  <c r="O481" i="42"/>
  <c r="M481" i="42"/>
  <c r="I481" i="42"/>
  <c r="Y480" i="42"/>
  <c r="O480" i="42"/>
  <c r="M480" i="42"/>
  <c r="I480" i="42"/>
  <c r="Y479" i="42"/>
  <c r="O479" i="42"/>
  <c r="M479" i="42"/>
  <c r="I479" i="42"/>
  <c r="Y478" i="42"/>
  <c r="O478" i="42"/>
  <c r="M478" i="42"/>
  <c r="I478" i="42"/>
  <c r="Y477" i="42"/>
  <c r="I477" i="42"/>
  <c r="Y476" i="42"/>
  <c r="O476" i="42"/>
  <c r="M476" i="42"/>
  <c r="I476" i="42"/>
  <c r="Y475" i="42"/>
  <c r="O475" i="42"/>
  <c r="M475" i="42"/>
  <c r="I475" i="42"/>
  <c r="Y474" i="42"/>
  <c r="O474" i="42"/>
  <c r="M474" i="42"/>
  <c r="I474" i="42"/>
  <c r="Y473" i="42"/>
  <c r="O473" i="42"/>
  <c r="M473" i="42"/>
  <c r="I473" i="42"/>
  <c r="Y472" i="42"/>
  <c r="I472" i="42"/>
  <c r="Y471" i="42"/>
  <c r="O471" i="42"/>
  <c r="M471" i="42"/>
  <c r="I471" i="42"/>
  <c r="Y470" i="42"/>
  <c r="O470" i="42"/>
  <c r="M470" i="42"/>
  <c r="I470" i="42"/>
  <c r="Y469" i="42"/>
  <c r="O469" i="42"/>
  <c r="M469" i="42"/>
  <c r="I469" i="42"/>
  <c r="Y468" i="42"/>
  <c r="O468" i="42"/>
  <c r="M468" i="42"/>
  <c r="I468" i="42"/>
  <c r="Y467" i="42"/>
  <c r="O467" i="42"/>
  <c r="M467" i="42"/>
  <c r="I467" i="42"/>
  <c r="Y466" i="42"/>
  <c r="I466" i="42"/>
  <c r="Y465" i="42"/>
  <c r="O465" i="42"/>
  <c r="M465" i="42"/>
  <c r="I465" i="42"/>
  <c r="I464" i="42"/>
  <c r="D463" i="42"/>
  <c r="B463" i="42"/>
  <c r="A463" i="42"/>
  <c r="I462" i="42"/>
  <c r="I461" i="42"/>
  <c r="I460" i="42"/>
  <c r="I459" i="42"/>
  <c r="I458" i="42"/>
  <c r="I457" i="42"/>
  <c r="I456" i="42"/>
  <c r="I455" i="42"/>
  <c r="I454" i="42"/>
  <c r="I453" i="42"/>
  <c r="I452" i="42"/>
  <c r="I451" i="42"/>
  <c r="Y450" i="42"/>
  <c r="O450" i="42"/>
  <c r="M450" i="42"/>
  <c r="I450" i="42"/>
  <c r="Y449" i="42"/>
  <c r="I449" i="42"/>
  <c r="Y448" i="42"/>
  <c r="I448" i="42"/>
  <c r="Y447" i="42"/>
  <c r="O447" i="42"/>
  <c r="M447" i="42"/>
  <c r="I447" i="42"/>
  <c r="Y446" i="42"/>
  <c r="O446" i="42"/>
  <c r="M446" i="42"/>
  <c r="I446" i="42"/>
  <c r="Y445" i="42"/>
  <c r="I445" i="42"/>
  <c r="Y444" i="42"/>
  <c r="I444" i="42"/>
  <c r="Y443" i="42"/>
  <c r="I443" i="42"/>
  <c r="Y442" i="42"/>
  <c r="I442" i="42"/>
  <c r="Y441" i="42"/>
  <c r="I441" i="42"/>
  <c r="Y440" i="42"/>
  <c r="I440" i="42"/>
  <c r="D439" i="42"/>
  <c r="B439" i="42"/>
  <c r="A439" i="42"/>
  <c r="I438" i="42"/>
  <c r="I437" i="42"/>
  <c r="I436" i="42"/>
  <c r="I435" i="42"/>
  <c r="I434" i="42"/>
  <c r="I433" i="42"/>
  <c r="I432" i="42"/>
  <c r="I431" i="42"/>
  <c r="I430" i="42"/>
  <c r="I429" i="42"/>
  <c r="I428" i="42"/>
  <c r="O427" i="42"/>
  <c r="M427" i="42"/>
  <c r="I427" i="42"/>
  <c r="I426" i="42"/>
  <c r="I425" i="42"/>
  <c r="I424" i="42"/>
  <c r="I423" i="42"/>
  <c r="I422" i="42"/>
  <c r="I421" i="42"/>
  <c r="I420" i="42"/>
  <c r="I419" i="42"/>
  <c r="I418" i="42"/>
  <c r="I417" i="42"/>
  <c r="I416" i="42"/>
  <c r="I415" i="42"/>
  <c r="I414" i="42"/>
  <c r="I413" i="42"/>
  <c r="I412" i="42"/>
  <c r="I411" i="42"/>
  <c r="I410" i="42"/>
  <c r="I409" i="42"/>
  <c r="I408" i="42"/>
  <c r="I407" i="42"/>
  <c r="I406" i="42"/>
  <c r="I405" i="42"/>
  <c r="I404" i="42"/>
  <c r="I403" i="42"/>
  <c r="I402" i="42"/>
  <c r="I401" i="42"/>
  <c r="I400" i="42"/>
  <c r="O399" i="42"/>
  <c r="M399" i="42"/>
  <c r="I399" i="42"/>
  <c r="I398" i="42"/>
  <c r="I397" i="42"/>
  <c r="I396" i="42"/>
  <c r="I395" i="42"/>
  <c r="I394" i="42"/>
  <c r="I393" i="42"/>
  <c r="I392" i="42"/>
  <c r="I391" i="42"/>
  <c r="I390" i="42"/>
  <c r="I389" i="42"/>
  <c r="I388" i="42"/>
  <c r="I387" i="42"/>
  <c r="I386" i="42"/>
  <c r="I385" i="42"/>
  <c r="I384" i="42"/>
  <c r="I383" i="42"/>
  <c r="O382" i="42"/>
  <c r="M382" i="42"/>
  <c r="I382" i="42"/>
  <c r="I381" i="42"/>
  <c r="I380" i="42"/>
  <c r="I379" i="42"/>
  <c r="I378" i="42"/>
  <c r="I377" i="42"/>
  <c r="I376" i="42"/>
  <c r="I375" i="42"/>
  <c r="O374" i="42"/>
  <c r="M374" i="42"/>
  <c r="I374" i="42"/>
  <c r="I373" i="42"/>
  <c r="O372" i="42"/>
  <c r="M372" i="42"/>
  <c r="I372" i="42"/>
  <c r="O371" i="42"/>
  <c r="M371" i="42"/>
  <c r="I371" i="42"/>
  <c r="O370" i="42"/>
  <c r="M370" i="42"/>
  <c r="I370" i="42"/>
  <c r="I369" i="42"/>
  <c r="I368" i="42"/>
  <c r="I367" i="42"/>
  <c r="I366" i="42"/>
  <c r="O365" i="42"/>
  <c r="M365" i="42"/>
  <c r="I365" i="42"/>
  <c r="I364" i="42"/>
  <c r="I363" i="42"/>
  <c r="I362" i="42"/>
  <c r="I361" i="42"/>
  <c r="I360" i="42"/>
  <c r="I359" i="42"/>
  <c r="I358" i="42"/>
  <c r="O357" i="42"/>
  <c r="M357" i="42"/>
  <c r="I357" i="42"/>
  <c r="I356" i="42"/>
  <c r="I355" i="42"/>
  <c r="I354" i="42"/>
  <c r="I353" i="42"/>
  <c r="I352" i="42"/>
  <c r="I351" i="42"/>
  <c r="I350" i="42"/>
  <c r="I349" i="42"/>
  <c r="I348" i="42"/>
  <c r="I347" i="42"/>
  <c r="I346" i="42"/>
  <c r="I345" i="42"/>
  <c r="I344" i="42"/>
  <c r="I343" i="42"/>
  <c r="I342" i="42"/>
  <c r="I341" i="42"/>
  <c r="I340" i="42"/>
  <c r="I339" i="42"/>
  <c r="I338" i="42"/>
  <c r="I337" i="42"/>
  <c r="I336" i="42"/>
  <c r="O335" i="42"/>
  <c r="M335" i="42"/>
  <c r="I335" i="42"/>
  <c r="I334" i="42"/>
  <c r="I333" i="42"/>
  <c r="O332" i="42"/>
  <c r="M332" i="42"/>
  <c r="I332" i="42"/>
  <c r="I331" i="42"/>
  <c r="I330" i="42"/>
  <c r="I328" i="42"/>
  <c r="I327" i="42"/>
  <c r="I326" i="42"/>
  <c r="I325" i="42"/>
  <c r="I324" i="42"/>
  <c r="I323" i="42"/>
  <c r="I322" i="42"/>
  <c r="I321" i="42"/>
  <c r="I320" i="42"/>
  <c r="I319" i="42"/>
  <c r="D318" i="42"/>
  <c r="I318" i="42" s="1"/>
  <c r="B318" i="42"/>
  <c r="A318" i="42"/>
  <c r="I317" i="42"/>
  <c r="I316" i="42"/>
  <c r="I315" i="42"/>
  <c r="I314" i="42"/>
  <c r="I313" i="42"/>
  <c r="I312" i="42"/>
  <c r="I311" i="42"/>
  <c r="I310" i="42"/>
  <c r="I309" i="42"/>
  <c r="I308" i="42"/>
  <c r="O307" i="42"/>
  <c r="M307" i="42"/>
  <c r="I307" i="42"/>
  <c r="I306" i="42"/>
  <c r="I305" i="42"/>
  <c r="I304" i="42"/>
  <c r="I303" i="42"/>
  <c r="I302" i="42"/>
  <c r="I301" i="42"/>
  <c r="I300" i="42"/>
  <c r="O299" i="42"/>
  <c r="M299" i="42"/>
  <c r="I299" i="42"/>
  <c r="I298" i="42"/>
  <c r="I297" i="42"/>
  <c r="I296" i="42"/>
  <c r="I295" i="42"/>
  <c r="O294" i="42"/>
  <c r="M294" i="42"/>
  <c r="I294" i="42"/>
  <c r="I293" i="42"/>
  <c r="I292" i="42"/>
  <c r="I291" i="42"/>
  <c r="I290" i="42"/>
  <c r="I289" i="42"/>
  <c r="O288" i="42"/>
  <c r="M288" i="42"/>
  <c r="I288" i="42"/>
  <c r="O287" i="42"/>
  <c r="M287" i="42"/>
  <c r="I287" i="42"/>
  <c r="H287" i="42"/>
  <c r="I286" i="42"/>
  <c r="I285" i="42"/>
  <c r="I284" i="42"/>
  <c r="I283" i="42"/>
  <c r="I282" i="42"/>
  <c r="O281" i="42"/>
  <c r="M281" i="42"/>
  <c r="I281" i="42"/>
  <c r="I280" i="42"/>
  <c r="I279" i="42"/>
  <c r="I278" i="42"/>
  <c r="I277" i="42"/>
  <c r="Y276" i="42"/>
  <c r="I276" i="42"/>
  <c r="O275" i="42"/>
  <c r="M275" i="42"/>
  <c r="I275" i="42"/>
  <c r="I274" i="42"/>
  <c r="I273" i="42"/>
  <c r="I272" i="42"/>
  <c r="I271" i="42"/>
  <c r="O270" i="42"/>
  <c r="M270" i="42"/>
  <c r="I270" i="42"/>
  <c r="I269" i="42"/>
  <c r="I268" i="42"/>
  <c r="I267" i="42"/>
  <c r="O266" i="42"/>
  <c r="M266" i="42"/>
  <c r="I266" i="42"/>
  <c r="O265" i="42"/>
  <c r="M265" i="42"/>
  <c r="I265" i="42"/>
  <c r="O264" i="42"/>
  <c r="M264" i="42"/>
  <c r="I264" i="42"/>
  <c r="I263" i="42"/>
  <c r="I262" i="42"/>
  <c r="O261" i="42"/>
  <c r="M261" i="42"/>
  <c r="I261" i="42"/>
  <c r="R261" i="42" s="1"/>
  <c r="I260" i="42"/>
  <c r="O259" i="42"/>
  <c r="M259" i="42"/>
  <c r="I259" i="42"/>
  <c r="I258" i="42"/>
  <c r="I257" i="42"/>
  <c r="I256" i="42"/>
  <c r="O255" i="42"/>
  <c r="M255" i="42"/>
  <c r="I255" i="42"/>
  <c r="R255" i="42" s="1"/>
  <c r="I254" i="42"/>
  <c r="I253" i="42"/>
  <c r="I252" i="42"/>
  <c r="I251" i="42"/>
  <c r="O250" i="42"/>
  <c r="M250" i="42"/>
  <c r="I250" i="42"/>
  <c r="R250" i="42" s="1"/>
  <c r="I249" i="42"/>
  <c r="I248" i="42"/>
  <c r="I247" i="42"/>
  <c r="D246" i="42"/>
  <c r="B246" i="42"/>
  <c r="A246" i="42"/>
  <c r="I245" i="42"/>
  <c r="I244" i="42"/>
  <c r="I243" i="42"/>
  <c r="I242" i="42"/>
  <c r="I241" i="42"/>
  <c r="I240" i="42"/>
  <c r="I239" i="42"/>
  <c r="I238" i="42"/>
  <c r="I237" i="42"/>
  <c r="I236" i="42"/>
  <c r="I235" i="42"/>
  <c r="I234" i="42"/>
  <c r="I233" i="42"/>
  <c r="I232" i="42"/>
  <c r="I231" i="42"/>
  <c r="I230" i="42"/>
  <c r="I229" i="42"/>
  <c r="I228" i="42"/>
  <c r="I227" i="42"/>
  <c r="I226" i="42"/>
  <c r="O225" i="42"/>
  <c r="M225" i="42"/>
  <c r="I225" i="42"/>
  <c r="I224" i="42"/>
  <c r="I223" i="42"/>
  <c r="H223" i="42"/>
  <c r="I222" i="42"/>
  <c r="H222" i="42"/>
  <c r="I221" i="42"/>
  <c r="I220" i="42"/>
  <c r="I219" i="42"/>
  <c r="I218" i="42"/>
  <c r="I217" i="42"/>
  <c r="I216" i="42"/>
  <c r="I215" i="42"/>
  <c r="I214" i="42"/>
  <c r="I213" i="42"/>
  <c r="O212" i="42"/>
  <c r="M212" i="42"/>
  <c r="I212" i="42"/>
  <c r="O211" i="42"/>
  <c r="M211" i="42"/>
  <c r="I211" i="42"/>
  <c r="I210" i="42"/>
  <c r="I209" i="42"/>
  <c r="I208" i="42"/>
  <c r="I207" i="42"/>
  <c r="I206" i="42"/>
  <c r="I205" i="42"/>
  <c r="I204" i="42"/>
  <c r="I203" i="42"/>
  <c r="I202" i="42"/>
  <c r="I201" i="42"/>
  <c r="I200" i="42"/>
  <c r="I199" i="42"/>
  <c r="I198" i="42"/>
  <c r="O197" i="42"/>
  <c r="M197" i="42"/>
  <c r="I197" i="42"/>
  <c r="O196" i="42"/>
  <c r="M196" i="42"/>
  <c r="I196" i="42"/>
  <c r="I195" i="42"/>
  <c r="I194" i="42"/>
  <c r="I193" i="42"/>
  <c r="I192" i="42"/>
  <c r="I191" i="42"/>
  <c r="I190" i="42"/>
  <c r="I189" i="42"/>
  <c r="I188" i="42"/>
  <c r="O187" i="42"/>
  <c r="M187" i="42"/>
  <c r="I187" i="42"/>
  <c r="I186" i="42"/>
  <c r="I185" i="42"/>
  <c r="I184" i="42"/>
  <c r="O183" i="42"/>
  <c r="M183" i="42"/>
  <c r="I183" i="42"/>
  <c r="I182" i="42"/>
  <c r="I181" i="42"/>
  <c r="I180" i="42"/>
  <c r="I179" i="42"/>
  <c r="I178" i="42"/>
  <c r="I177" i="42"/>
  <c r="I176" i="42"/>
  <c r="I175" i="42"/>
  <c r="I174" i="42"/>
  <c r="I173" i="42"/>
  <c r="I172" i="42"/>
  <c r="I171" i="42"/>
  <c r="I170" i="42"/>
  <c r="I169" i="42"/>
  <c r="O168" i="42"/>
  <c r="M168" i="42"/>
  <c r="I168" i="42"/>
  <c r="I167" i="42"/>
  <c r="O166" i="42"/>
  <c r="M166" i="42"/>
  <c r="I166" i="42"/>
  <c r="I165" i="42"/>
  <c r="I164" i="42"/>
  <c r="I163" i="42"/>
  <c r="I162" i="42"/>
  <c r="I161" i="42"/>
  <c r="I160" i="42"/>
  <c r="I159" i="42"/>
  <c r="I158" i="42"/>
  <c r="I157" i="42"/>
  <c r="I156" i="42"/>
  <c r="I155" i="42"/>
  <c r="O154" i="42"/>
  <c r="M154" i="42"/>
  <c r="I154" i="42"/>
  <c r="O153" i="42"/>
  <c r="M153" i="42"/>
  <c r="I153" i="42"/>
  <c r="I152" i="42"/>
  <c r="I151" i="42"/>
  <c r="I150" i="42"/>
  <c r="I149" i="42"/>
  <c r="I148" i="42"/>
  <c r="O147" i="42"/>
  <c r="M147" i="42"/>
  <c r="I147" i="42"/>
  <c r="I146" i="42"/>
  <c r="I145" i="42"/>
  <c r="O144" i="42"/>
  <c r="M144" i="42"/>
  <c r="I144" i="42"/>
  <c r="I143" i="42"/>
  <c r="I142" i="42"/>
  <c r="I141" i="42"/>
  <c r="I140" i="42"/>
  <c r="I139" i="42"/>
  <c r="I138" i="42"/>
  <c r="I137" i="42"/>
  <c r="I136" i="42"/>
  <c r="I135" i="42"/>
  <c r="I134" i="42"/>
  <c r="I133" i="42"/>
  <c r="I132" i="42"/>
  <c r="I131" i="42"/>
  <c r="I130" i="42"/>
  <c r="I129" i="42"/>
  <c r="I128" i="42"/>
  <c r="I127" i="42"/>
  <c r="D126" i="42"/>
  <c r="B126" i="42"/>
  <c r="A126" i="42"/>
  <c r="I125" i="42"/>
  <c r="I124" i="42"/>
  <c r="I123" i="42"/>
  <c r="I122" i="42"/>
  <c r="I121" i="42"/>
  <c r="I120" i="42"/>
  <c r="I119" i="42"/>
  <c r="I118" i="42"/>
  <c r="I117" i="42"/>
  <c r="I116" i="42"/>
  <c r="I115" i="42"/>
  <c r="I114" i="42"/>
  <c r="I113" i="42"/>
  <c r="I112" i="42"/>
  <c r="I111" i="42"/>
  <c r="I110" i="42"/>
  <c r="I109" i="42"/>
  <c r="I108" i="42"/>
  <c r="I107" i="42"/>
  <c r="I106" i="42"/>
  <c r="I105" i="42"/>
  <c r="I104" i="42"/>
  <c r="F103" i="42"/>
  <c r="D103" i="42"/>
  <c r="B103" i="42"/>
  <c r="A103" i="42"/>
  <c r="F102" i="42"/>
  <c r="D102" i="42"/>
  <c r="A102" i="42"/>
  <c r="I101" i="42"/>
  <c r="I100" i="42"/>
  <c r="I99" i="42"/>
  <c r="I98" i="42"/>
  <c r="I97" i="42"/>
  <c r="I96" i="42"/>
  <c r="I95" i="42"/>
  <c r="I94" i="42"/>
  <c r="I93" i="42"/>
  <c r="I92" i="42"/>
  <c r="I91" i="42"/>
  <c r="I90" i="42"/>
  <c r="I89" i="42"/>
  <c r="I88" i="42"/>
  <c r="I87" i="42"/>
  <c r="I86" i="42"/>
  <c r="I85" i="42"/>
  <c r="I84" i="42"/>
  <c r="I83" i="42"/>
  <c r="I82" i="42"/>
  <c r="I81" i="42"/>
  <c r="I80" i="42"/>
  <c r="I79" i="42"/>
  <c r="I78" i="42"/>
  <c r="I77" i="42"/>
  <c r="I76" i="42"/>
  <c r="I75" i="42"/>
  <c r="I74" i="42"/>
  <c r="I73" i="42"/>
  <c r="M72" i="42"/>
  <c r="K72" i="42"/>
  <c r="I72" i="42"/>
  <c r="M71" i="42"/>
  <c r="K71" i="42"/>
  <c r="I71" i="42"/>
  <c r="I70" i="42"/>
  <c r="H70" i="42"/>
  <c r="I69" i="42"/>
  <c r="H69" i="42"/>
  <c r="I68" i="42"/>
  <c r="H68" i="42"/>
  <c r="I67" i="42"/>
  <c r="H67" i="42"/>
  <c r="M66" i="42"/>
  <c r="K66" i="42"/>
  <c r="I66" i="42"/>
  <c r="O65" i="42"/>
  <c r="M65" i="42"/>
  <c r="I65" i="42"/>
  <c r="I64" i="42"/>
  <c r="I63" i="42"/>
  <c r="O62" i="42"/>
  <c r="M62" i="42"/>
  <c r="I62" i="42"/>
  <c r="O61" i="42"/>
  <c r="M61" i="42"/>
  <c r="I61" i="42"/>
  <c r="O60" i="42"/>
  <c r="M60" i="42"/>
  <c r="I60" i="42"/>
  <c r="O59" i="42"/>
  <c r="M59" i="42"/>
  <c r="I59" i="42"/>
  <c r="O58" i="42"/>
  <c r="M58" i="42"/>
  <c r="I58" i="42"/>
  <c r="O57" i="42"/>
  <c r="M57" i="42"/>
  <c r="I57" i="42"/>
  <c r="O56" i="42"/>
  <c r="M56" i="42"/>
  <c r="I56" i="42"/>
  <c r="I55" i="42"/>
  <c r="F54" i="42"/>
  <c r="D54" i="42"/>
  <c r="A54" i="42"/>
  <c r="I53" i="42"/>
  <c r="I52" i="42"/>
  <c r="I51" i="42"/>
  <c r="I50" i="42"/>
  <c r="I49" i="42"/>
  <c r="I48" i="42"/>
  <c r="I47" i="42"/>
  <c r="I46" i="42"/>
  <c r="I45" i="42"/>
  <c r="I44" i="42"/>
  <c r="I43" i="42"/>
  <c r="I42" i="42"/>
  <c r="I41" i="42"/>
  <c r="I40" i="42"/>
  <c r="I38" i="42"/>
  <c r="I37" i="42"/>
  <c r="I36" i="42"/>
  <c r="I35" i="42"/>
  <c r="I34" i="42"/>
  <c r="I33" i="42"/>
  <c r="I32" i="42"/>
  <c r="I31" i="42"/>
  <c r="F30" i="42"/>
  <c r="D30" i="42"/>
  <c r="A30" i="42"/>
  <c r="I25" i="42"/>
  <c r="O24" i="42"/>
  <c r="M24" i="42"/>
  <c r="I24" i="42"/>
  <c r="H24" i="42"/>
  <c r="O23" i="42"/>
  <c r="M23" i="42"/>
  <c r="I23" i="42"/>
  <c r="H23" i="42"/>
  <c r="D22" i="42"/>
  <c r="A22" i="42"/>
  <c r="I21" i="42"/>
  <c r="I20" i="42"/>
  <c r="I19" i="42"/>
  <c r="I18" i="42"/>
  <c r="I17" i="42"/>
  <c r="I16" i="42"/>
  <c r="I15" i="42"/>
  <c r="I14" i="42"/>
  <c r="I13" i="42"/>
  <c r="I12" i="42"/>
  <c r="I11" i="42"/>
  <c r="I10" i="42"/>
  <c r="H10" i="42"/>
  <c r="I9" i="42"/>
  <c r="D8" i="42"/>
  <c r="A8" i="42"/>
  <c r="W7" i="42" a="1"/>
  <c r="W7" i="42" s="1"/>
  <c r="W6" i="42" a="1"/>
  <c r="W6" i="42" s="1"/>
  <c r="A42" i="41"/>
  <c r="L41" i="41"/>
  <c r="A4" i="41"/>
  <c r="A4" i="42" s="1"/>
  <c r="U2" i="41"/>
  <c r="J30" i="1"/>
  <c r="J29" i="1"/>
  <c r="J27" i="1"/>
  <c r="J26" i="1"/>
  <c r="A26" i="1"/>
  <c r="A25" i="1"/>
  <c r="J25" i="1"/>
  <c r="J24" i="1"/>
  <c r="J22" i="1"/>
  <c r="J21" i="1"/>
  <c r="J17" i="1"/>
  <c r="J16" i="1"/>
  <c r="J13" i="1"/>
  <c r="J12" i="1"/>
  <c r="J10" i="1"/>
  <c r="J9" i="1"/>
  <c r="J6" i="1"/>
  <c r="J14" i="1" l="1"/>
  <c r="J15" i="1"/>
  <c r="J18" i="1"/>
  <c r="J20" i="1"/>
  <c r="R330" i="42"/>
  <c r="R406" i="42"/>
  <c r="R479" i="42"/>
  <c r="R600" i="42"/>
  <c r="R692" i="42"/>
  <c r="R980" i="42"/>
  <c r="R1023" i="42"/>
  <c r="R130" i="42"/>
  <c r="R308" i="42"/>
  <c r="R619" i="42"/>
  <c r="R924" i="42"/>
  <c r="R187" i="42"/>
  <c r="R299" i="42"/>
  <c r="R396" i="42"/>
  <c r="R544" i="42"/>
  <c r="R802" i="42"/>
  <c r="R1012" i="42"/>
  <c r="R339" i="42"/>
  <c r="R332" i="42"/>
  <c r="R340" i="42"/>
  <c r="R352" i="42"/>
  <c r="R362" i="42"/>
  <c r="R386" i="42"/>
  <c r="R398" i="42"/>
  <c r="R420" i="42"/>
  <c r="R440" i="42"/>
  <c r="R446" i="42"/>
  <c r="R450" i="42"/>
  <c r="R473" i="42"/>
  <c r="R476" i="42"/>
  <c r="R494" i="42"/>
  <c r="R516" i="42"/>
  <c r="R524" i="42"/>
  <c r="R534" i="42"/>
  <c r="R546" i="42"/>
  <c r="R568" i="42"/>
  <c r="R586" i="42"/>
  <c r="R595" i="42"/>
  <c r="R602" i="42"/>
  <c r="R620" i="42"/>
  <c r="R630" i="42"/>
  <c r="R640" i="42"/>
  <c r="R666" i="42"/>
  <c r="R684" i="42"/>
  <c r="R702" i="42"/>
  <c r="R712" i="42"/>
  <c r="R720" i="42"/>
  <c r="R758" i="42"/>
  <c r="R780" i="42"/>
  <c r="R792" i="42"/>
  <c r="R804" i="42"/>
  <c r="R828" i="42"/>
  <c r="R840" i="42"/>
  <c r="R852" i="42"/>
  <c r="R865" i="42"/>
  <c r="R877" i="42"/>
  <c r="R897" i="42"/>
  <c r="R903" i="42"/>
  <c r="R973" i="42"/>
  <c r="R977" i="42"/>
  <c r="R984" i="42"/>
  <c r="R991" i="42"/>
  <c r="R1002" i="42"/>
  <c r="R1009" i="42"/>
  <c r="R1016" i="42"/>
  <c r="R1020" i="42"/>
  <c r="R1027" i="42"/>
  <c r="R1034" i="42"/>
  <c r="R1037" i="42"/>
  <c r="R129" i="42"/>
  <c r="R205" i="42"/>
  <c r="R289" i="42"/>
  <c r="R370" i="42"/>
  <c r="R492" i="42"/>
  <c r="R578" i="42"/>
  <c r="R658" i="42"/>
  <c r="R728" i="42"/>
  <c r="R826" i="42"/>
  <c r="R1040" i="42"/>
  <c r="R206" i="42"/>
  <c r="R385" i="42"/>
  <c r="R567" i="42"/>
  <c r="R276" i="42"/>
  <c r="R300" i="42"/>
  <c r="R320" i="42"/>
  <c r="R341" i="42"/>
  <c r="R353" i="42"/>
  <c r="R371" i="42"/>
  <c r="R377" i="42"/>
  <c r="R387" i="42"/>
  <c r="R399" i="42"/>
  <c r="R421" i="42"/>
  <c r="R495" i="42"/>
  <c r="R517" i="42"/>
  <c r="R525" i="42"/>
  <c r="R535" i="42"/>
  <c r="R547" i="42"/>
  <c r="R561" i="42"/>
  <c r="R569" i="42"/>
  <c r="R587" i="42"/>
  <c r="R603" i="42"/>
  <c r="R613" i="42"/>
  <c r="R621" i="42"/>
  <c r="R631" i="42"/>
  <c r="R641" i="42"/>
  <c r="R675" i="42"/>
  <c r="R685" i="42"/>
  <c r="R693" i="42"/>
  <c r="R703" i="42"/>
  <c r="R721" i="42"/>
  <c r="R759" i="42"/>
  <c r="R769" i="42"/>
  <c r="R781" i="42"/>
  <c r="R793" i="42"/>
  <c r="R805" i="42"/>
  <c r="R817" i="42"/>
  <c r="R829" i="42"/>
  <c r="R866" i="42"/>
  <c r="R928" i="42"/>
  <c r="R931" i="42"/>
  <c r="R938" i="42"/>
  <c r="R941" i="42"/>
  <c r="R945" i="42"/>
  <c r="R1046" i="42"/>
  <c r="R1049" i="42"/>
  <c r="R1062" i="42"/>
  <c r="R1065" i="42"/>
  <c r="R1069" i="42"/>
  <c r="R1072" i="42"/>
  <c r="R1075" i="42"/>
  <c r="R76" i="42"/>
  <c r="R149" i="42"/>
  <c r="R275" i="42"/>
  <c r="R482" i="42"/>
  <c r="R566" i="42"/>
  <c r="R618" i="42"/>
  <c r="R766" i="42"/>
  <c r="R150" i="42"/>
  <c r="R290" i="42"/>
  <c r="R407" i="42"/>
  <c r="R152" i="42"/>
  <c r="R80" i="42"/>
  <c r="R133" i="42"/>
  <c r="R153" i="42"/>
  <c r="R161" i="42"/>
  <c r="R181" i="42"/>
  <c r="R209" i="42"/>
  <c r="R217" i="42"/>
  <c r="R269" i="42"/>
  <c r="R286" i="42"/>
  <c r="R293" i="42"/>
  <c r="R321" i="42"/>
  <c r="R342" i="42"/>
  <c r="R354" i="42"/>
  <c r="R378" i="42"/>
  <c r="R410" i="42"/>
  <c r="R422" i="42"/>
  <c r="R441" i="42"/>
  <c r="R467" i="42"/>
  <c r="R470" i="42"/>
  <c r="R480" i="42"/>
  <c r="R483" i="42"/>
  <c r="R496" i="42"/>
  <c r="R518" i="42"/>
  <c r="R536" i="42"/>
  <c r="R548" i="42"/>
  <c r="R562" i="42"/>
  <c r="R570" i="42"/>
  <c r="R588" i="42"/>
  <c r="R596" i="42"/>
  <c r="R622" i="42"/>
  <c r="R632" i="42"/>
  <c r="R642" i="42"/>
  <c r="R694" i="42"/>
  <c r="R704" i="42"/>
  <c r="R730" i="42"/>
  <c r="R770" i="42"/>
  <c r="R782" i="42"/>
  <c r="R794" i="42"/>
  <c r="R806" i="42"/>
  <c r="R818" i="42"/>
  <c r="R830" i="42"/>
  <c r="R867" i="42"/>
  <c r="R898" i="42"/>
  <c r="R904" i="42"/>
  <c r="R988" i="42"/>
  <c r="R999" i="42"/>
  <c r="R1006" i="42"/>
  <c r="R1013" i="42"/>
  <c r="R1024" i="42"/>
  <c r="R1031" i="42"/>
  <c r="R449" i="42"/>
  <c r="R514" i="42"/>
  <c r="R610" i="42"/>
  <c r="R875" i="42"/>
  <c r="R108" i="42"/>
  <c r="R134" i="42"/>
  <c r="R162" i="42"/>
  <c r="R182" i="42"/>
  <c r="R190" i="42"/>
  <c r="R210" i="42"/>
  <c r="R218" i="42"/>
  <c r="R226" i="42"/>
  <c r="R248" i="42"/>
  <c r="R256" i="42"/>
  <c r="R264" i="42"/>
  <c r="R270" i="42"/>
  <c r="R294" i="42"/>
  <c r="R322" i="42"/>
  <c r="R333" i="42"/>
  <c r="R343" i="42"/>
  <c r="R355" i="42"/>
  <c r="R365" i="42"/>
  <c r="R379" i="42"/>
  <c r="R411" i="42"/>
  <c r="R423" i="42"/>
  <c r="R497" i="42"/>
  <c r="R519" i="42"/>
  <c r="R537" i="42"/>
  <c r="R549" i="42"/>
  <c r="R571" i="42"/>
  <c r="R597" i="42"/>
  <c r="R623" i="42"/>
  <c r="R633" i="42"/>
  <c r="R643" i="42"/>
  <c r="R661" i="42"/>
  <c r="R667" i="42"/>
  <c r="R705" i="42"/>
  <c r="R713" i="42"/>
  <c r="R771" i="42"/>
  <c r="R783" i="42"/>
  <c r="R795" i="42"/>
  <c r="R819" i="42"/>
  <c r="R831" i="42"/>
  <c r="R843" i="42"/>
  <c r="R855" i="42"/>
  <c r="R868" i="42"/>
  <c r="R922" i="42"/>
  <c r="R925" i="42"/>
  <c r="R935" i="42"/>
  <c r="R1053" i="42"/>
  <c r="R1056" i="42"/>
  <c r="R515" i="42"/>
  <c r="R665" i="42"/>
  <c r="R839" i="42"/>
  <c r="R180" i="42"/>
  <c r="R113" i="42"/>
  <c r="R171" i="42"/>
  <c r="R287" i="42"/>
  <c r="R303" i="42"/>
  <c r="R323" i="42"/>
  <c r="R334" i="42"/>
  <c r="R344" i="42"/>
  <c r="R356" i="42"/>
  <c r="R372" i="42"/>
  <c r="R380" i="42"/>
  <c r="R390" i="42"/>
  <c r="R412" i="42"/>
  <c r="R424" i="42"/>
  <c r="R442" i="42"/>
  <c r="R447" i="42"/>
  <c r="R474" i="42"/>
  <c r="R498" i="42"/>
  <c r="R520" i="42"/>
  <c r="R528" i="42"/>
  <c r="R538" i="42"/>
  <c r="R550" i="42"/>
  <c r="R557" i="42"/>
  <c r="R572" i="42"/>
  <c r="R598" i="42"/>
  <c r="R604" i="42"/>
  <c r="R614" i="42"/>
  <c r="R634" i="42"/>
  <c r="R678" i="42"/>
  <c r="R706" i="42"/>
  <c r="R714" i="42"/>
  <c r="R722" i="42"/>
  <c r="R760" i="42"/>
  <c r="R772" i="42"/>
  <c r="R784" i="42"/>
  <c r="R796" i="42"/>
  <c r="R820" i="42"/>
  <c r="R844" i="42"/>
  <c r="R856" i="42"/>
  <c r="R869" i="42"/>
  <c r="R899" i="42"/>
  <c r="R905" i="42"/>
  <c r="R971" i="42"/>
  <c r="R982" i="42"/>
  <c r="R985" i="42"/>
  <c r="R992" i="42"/>
  <c r="R996" i="42"/>
  <c r="R1003" i="42"/>
  <c r="R1035" i="42"/>
  <c r="R1038" i="42"/>
  <c r="R107" i="42"/>
  <c r="R157" i="42"/>
  <c r="R213" i="42"/>
  <c r="R338" i="42"/>
  <c r="R428" i="42"/>
  <c r="R814" i="42"/>
  <c r="R902" i="42"/>
  <c r="R178" i="42"/>
  <c r="R331" i="42"/>
  <c r="R683" i="42"/>
  <c r="R109" i="42"/>
  <c r="R159" i="42"/>
  <c r="R207" i="42"/>
  <c r="R160" i="42"/>
  <c r="R279" i="42"/>
  <c r="R304" i="42"/>
  <c r="R324" i="42"/>
  <c r="R335" i="42"/>
  <c r="R345" i="42"/>
  <c r="R357" i="42"/>
  <c r="R381" i="42"/>
  <c r="R391" i="42"/>
  <c r="R413" i="42"/>
  <c r="R499" i="42"/>
  <c r="R521" i="42"/>
  <c r="R529" i="42"/>
  <c r="R563" i="42"/>
  <c r="R573" i="42"/>
  <c r="R582" i="42"/>
  <c r="R591" i="42"/>
  <c r="R605" i="42"/>
  <c r="R615" i="42"/>
  <c r="R679" i="42"/>
  <c r="R697" i="42"/>
  <c r="R723" i="42"/>
  <c r="R731" i="42"/>
  <c r="R761" i="42"/>
  <c r="R773" i="42"/>
  <c r="R785" i="42"/>
  <c r="R797" i="42"/>
  <c r="R809" i="42"/>
  <c r="R821" i="42"/>
  <c r="R845" i="42"/>
  <c r="R857" i="42"/>
  <c r="R870" i="42"/>
  <c r="R929" i="42"/>
  <c r="R932" i="42"/>
  <c r="K932" i="42"/>
  <c r="P932" i="42" s="1"/>
  <c r="R939" i="42"/>
  <c r="R946" i="42"/>
  <c r="R1047" i="42"/>
  <c r="R1050" i="42"/>
  <c r="R1060" i="42"/>
  <c r="R1063" i="42"/>
  <c r="R1070" i="42"/>
  <c r="R1073" i="42"/>
  <c r="R384" i="42"/>
  <c r="R674" i="42"/>
  <c r="R756" i="42"/>
  <c r="R863" i="42"/>
  <c r="R987" i="42"/>
  <c r="R158" i="42"/>
  <c r="R214" i="42"/>
  <c r="R283" i="42"/>
  <c r="R361" i="42"/>
  <c r="R397" i="42"/>
  <c r="R493" i="42"/>
  <c r="R579" i="42"/>
  <c r="R711" i="42"/>
  <c r="R803" i="42"/>
  <c r="R851" i="42"/>
  <c r="R1055" i="42"/>
  <c r="R1078" i="42"/>
  <c r="R151" i="42"/>
  <c r="R225" i="42"/>
  <c r="R79" i="42"/>
  <c r="R208" i="42"/>
  <c r="R145" i="42"/>
  <c r="R163" i="42"/>
  <c r="R191" i="42"/>
  <c r="R211" i="42"/>
  <c r="R249" i="42"/>
  <c r="R83" i="42"/>
  <c r="R114" i="42"/>
  <c r="R146" i="42"/>
  <c r="R154" i="42"/>
  <c r="K154" i="42"/>
  <c r="P154" i="42" s="1"/>
  <c r="R164" i="42"/>
  <c r="R172" i="42"/>
  <c r="R192" i="42"/>
  <c r="R200" i="42"/>
  <c r="R115" i="42"/>
  <c r="R147" i="42"/>
  <c r="R165" i="42"/>
  <c r="R173" i="42"/>
  <c r="R193" i="42"/>
  <c r="R201" i="42"/>
  <c r="R259" i="42"/>
  <c r="R265" i="42"/>
  <c r="R271" i="42"/>
  <c r="R280" i="42"/>
  <c r="R295" i="42"/>
  <c r="R305" i="42"/>
  <c r="R325" i="42"/>
  <c r="R346" i="42"/>
  <c r="R366" i="42"/>
  <c r="R382" i="42"/>
  <c r="R392" i="42"/>
  <c r="R402" i="42"/>
  <c r="R414" i="42"/>
  <c r="R443" i="42"/>
  <c r="R468" i="42"/>
  <c r="R471" i="42"/>
  <c r="R478" i="42"/>
  <c r="R481" i="42"/>
  <c r="R484" i="42"/>
  <c r="R530" i="42"/>
  <c r="R558" i="42"/>
  <c r="R564" i="42"/>
  <c r="K574" i="42"/>
  <c r="P574" i="42" s="1"/>
  <c r="R574" i="42"/>
  <c r="R606" i="42"/>
  <c r="R626" i="42"/>
  <c r="R662" i="42"/>
  <c r="R670" i="42"/>
  <c r="R680" i="42"/>
  <c r="R688" i="42"/>
  <c r="R698" i="42"/>
  <c r="R724" i="42"/>
  <c r="R732" i="42"/>
  <c r="R762" i="42"/>
  <c r="R774" i="42"/>
  <c r="R786" i="42"/>
  <c r="R798" i="42"/>
  <c r="R810" i="42"/>
  <c r="R822" i="42"/>
  <c r="R834" i="42"/>
  <c r="R846" i="42"/>
  <c r="R858" i="42"/>
  <c r="R871" i="42"/>
  <c r="R900" i="42"/>
  <c r="R975" i="42"/>
  <c r="R979" i="42"/>
  <c r="R989" i="42"/>
  <c r="R1000" i="42"/>
  <c r="R1011" i="42"/>
  <c r="R1014" i="42"/>
  <c r="R1018" i="42"/>
  <c r="R1022" i="42"/>
  <c r="R1025" i="42"/>
  <c r="R1029" i="42"/>
  <c r="R167" i="42"/>
  <c r="R223" i="42"/>
  <c r="R445" i="42"/>
  <c r="R850" i="42"/>
  <c r="R1005" i="42"/>
  <c r="R1030" i="42"/>
  <c r="R168" i="42"/>
  <c r="R224" i="42"/>
  <c r="R419" i="42"/>
  <c r="R545" i="42"/>
  <c r="R601" i="42"/>
  <c r="R757" i="42"/>
  <c r="R876" i="42"/>
  <c r="R1058" i="42"/>
  <c r="R143" i="42"/>
  <c r="R179" i="42"/>
  <c r="R219" i="42"/>
  <c r="R138" i="42"/>
  <c r="R166" i="42"/>
  <c r="R184" i="42"/>
  <c r="R194" i="42"/>
  <c r="R202" i="42"/>
  <c r="R212" i="42"/>
  <c r="R281" i="42"/>
  <c r="R288" i="42"/>
  <c r="R306" i="42"/>
  <c r="R326" i="42"/>
  <c r="R347" i="42"/>
  <c r="R367" i="42"/>
  <c r="R373" i="42"/>
  <c r="R393" i="42"/>
  <c r="R403" i="42"/>
  <c r="R415" i="42"/>
  <c r="R427" i="42"/>
  <c r="R531" i="42"/>
  <c r="R541" i="42"/>
  <c r="R551" i="42"/>
  <c r="R583" i="42"/>
  <c r="R599" i="42"/>
  <c r="R607" i="42"/>
  <c r="R635" i="42"/>
  <c r="R657" i="42"/>
  <c r="R671" i="42"/>
  <c r="R681" i="42"/>
  <c r="R689" i="42"/>
  <c r="R707" i="42"/>
  <c r="R717" i="42"/>
  <c r="R725" i="42"/>
  <c r="R733" i="42"/>
  <c r="R753" i="42"/>
  <c r="R763" i="42"/>
  <c r="R775" i="42"/>
  <c r="R787" i="42"/>
  <c r="R811" i="42"/>
  <c r="R835" i="42"/>
  <c r="R847" i="42"/>
  <c r="R859" i="42"/>
  <c r="R872" i="42"/>
  <c r="R923" i="42"/>
  <c r="R926" i="42"/>
  <c r="R943" i="42"/>
  <c r="R1054" i="42"/>
  <c r="R1057" i="42"/>
  <c r="R1067" i="42"/>
  <c r="R1077" i="42"/>
  <c r="R360" i="42"/>
  <c r="R469" i="42"/>
  <c r="R554" i="42"/>
  <c r="R838" i="42"/>
  <c r="R994" i="42"/>
  <c r="R523" i="42"/>
  <c r="R729" i="42"/>
  <c r="R827" i="42"/>
  <c r="R864" i="42"/>
  <c r="R934" i="42"/>
  <c r="R1052" i="42"/>
  <c r="R197" i="42"/>
  <c r="K144" i="42"/>
  <c r="P144" i="42" s="1"/>
  <c r="R144" i="42"/>
  <c r="R135" i="42"/>
  <c r="R183" i="42"/>
  <c r="R105" i="42"/>
  <c r="R185" i="42"/>
  <c r="R203" i="42"/>
  <c r="R222" i="42"/>
  <c r="K307" i="42"/>
  <c r="P307" i="42" s="1"/>
  <c r="R307" i="42"/>
  <c r="R327" i="42"/>
  <c r="R348" i="42"/>
  <c r="R358" i="42"/>
  <c r="R368" i="42"/>
  <c r="R374" i="42"/>
  <c r="R394" i="42"/>
  <c r="R404" i="42"/>
  <c r="R416" i="42"/>
  <c r="R444" i="42"/>
  <c r="R448" i="42"/>
  <c r="R465" i="42"/>
  <c r="R475" i="42"/>
  <c r="K475" i="42"/>
  <c r="P475" i="42" s="1"/>
  <c r="R490" i="42"/>
  <c r="R502" i="42"/>
  <c r="R522" i="42"/>
  <c r="R532" i="42"/>
  <c r="R542" i="42"/>
  <c r="R552" i="42"/>
  <c r="R559" i="42"/>
  <c r="R584" i="42"/>
  <c r="R592" i="42"/>
  <c r="R608" i="42"/>
  <c r="R636" i="42"/>
  <c r="R672" i="42"/>
  <c r="R682" i="42"/>
  <c r="K682" i="42"/>
  <c r="P682" i="42" s="1"/>
  <c r="R690" i="42"/>
  <c r="R708" i="42"/>
  <c r="R718" i="42"/>
  <c r="R754" i="42"/>
  <c r="R764" i="42"/>
  <c r="R776" i="42"/>
  <c r="R788" i="42"/>
  <c r="R812" i="42"/>
  <c r="R836" i="42"/>
  <c r="R848" i="42"/>
  <c r="R860" i="42"/>
  <c r="R873" i="42"/>
  <c r="R901" i="42"/>
  <c r="R906" i="42"/>
  <c r="R972" i="42"/>
  <c r="R983" i="42"/>
  <c r="R997" i="42"/>
  <c r="R1008" i="42"/>
  <c r="R1033" i="42"/>
  <c r="R1036" i="42"/>
  <c r="R177" i="42"/>
  <c r="R282" i="42"/>
  <c r="R110" i="42"/>
  <c r="R139" i="42"/>
  <c r="R195" i="42"/>
  <c r="R251" i="42"/>
  <c r="R75" i="42"/>
  <c r="R106" i="42"/>
  <c r="R128" i="42"/>
  <c r="R140" i="42"/>
  <c r="R148" i="42"/>
  <c r="R176" i="42"/>
  <c r="R186" i="42"/>
  <c r="R196" i="42"/>
  <c r="R204" i="42"/>
  <c r="R252" i="42"/>
  <c r="R260" i="42"/>
  <c r="R266" i="42"/>
  <c r="R274" i="42"/>
  <c r="R298" i="42"/>
  <c r="R349" i="42"/>
  <c r="R359" i="42"/>
  <c r="R369" i="42"/>
  <c r="R383" i="42"/>
  <c r="R395" i="42"/>
  <c r="R405" i="42"/>
  <c r="R491" i="42"/>
  <c r="R503" i="42"/>
  <c r="R513" i="42"/>
  <c r="R533" i="42"/>
  <c r="R543" i="42"/>
  <c r="R553" i="42"/>
  <c r="R560" i="42"/>
  <c r="R565" i="42"/>
  <c r="R577" i="42"/>
  <c r="R585" i="42"/>
  <c r="K585" i="42"/>
  <c r="P585" i="42" s="1"/>
  <c r="R609" i="42"/>
  <c r="R627" i="42"/>
  <c r="R637" i="42"/>
  <c r="R673" i="42"/>
  <c r="R691" i="42"/>
  <c r="R699" i="42"/>
  <c r="R719" i="42"/>
  <c r="R755" i="42"/>
  <c r="R765" i="42"/>
  <c r="R777" i="42"/>
  <c r="R789" i="42"/>
  <c r="R801" i="42"/>
  <c r="R813" i="42"/>
  <c r="R825" i="42"/>
  <c r="R837" i="42"/>
  <c r="R849" i="42"/>
  <c r="R861" i="42"/>
  <c r="R874" i="42"/>
  <c r="R930" i="42"/>
  <c r="K930" i="42"/>
  <c r="P930" i="42" s="1"/>
  <c r="R937" i="42"/>
  <c r="K937" i="42"/>
  <c r="P937" i="42" s="1"/>
  <c r="R940" i="42"/>
  <c r="K940" i="42"/>
  <c r="P940" i="42" s="1"/>
  <c r="R947" i="42"/>
  <c r="K947" i="42"/>
  <c r="P947" i="42" s="1"/>
  <c r="R1045" i="42"/>
  <c r="K1045" i="42"/>
  <c r="R1048" i="42"/>
  <c r="K1048" i="42"/>
  <c r="P1048" i="42" s="1"/>
  <c r="R1061" i="42"/>
  <c r="K1061" i="42"/>
  <c r="P1061" i="42" s="1"/>
  <c r="R1064" i="42"/>
  <c r="K1064" i="42"/>
  <c r="P1064" i="42" s="1"/>
  <c r="R1071" i="42"/>
  <c r="K1071" i="42"/>
  <c r="P1071" i="42" s="1"/>
  <c r="R1074" i="42"/>
  <c r="K1074" i="42"/>
  <c r="P1074" i="42" s="1"/>
  <c r="R18" i="42"/>
  <c r="K9" i="42"/>
  <c r="M9" i="42"/>
  <c r="R9" i="42"/>
  <c r="R10" i="42"/>
  <c r="R11" i="42"/>
  <c r="R12" i="42"/>
  <c r="R13" i="42"/>
  <c r="R23" i="42"/>
  <c r="K23" i="42"/>
  <c r="R14" i="42"/>
  <c r="R15" i="42"/>
  <c r="K15" i="42"/>
  <c r="M15" i="42"/>
  <c r="R16" i="42"/>
  <c r="M16" i="42"/>
  <c r="R17" i="42"/>
  <c r="R24" i="42"/>
  <c r="K24" i="42"/>
  <c r="P24" i="42" s="1"/>
  <c r="I102" i="42"/>
  <c r="I246" i="42"/>
  <c r="I896" i="42"/>
  <c r="I969" i="42"/>
  <c r="I103" i="42"/>
  <c r="I126" i="42"/>
  <c r="I463" i="42"/>
  <c r="I488" i="42"/>
  <c r="I655" i="42"/>
  <c r="I751" i="42"/>
  <c r="I511" i="42"/>
  <c r="I1043" i="42"/>
  <c r="I439" i="42"/>
  <c r="K934" i="42"/>
  <c r="P934" i="42" s="1"/>
  <c r="K467" i="42"/>
  <c r="P467" i="42" s="1"/>
  <c r="K483" i="42"/>
  <c r="P483" i="42" s="1"/>
  <c r="K465" i="42"/>
  <c r="P465" i="42" s="1"/>
  <c r="K473" i="42"/>
  <c r="P473" i="42" s="1"/>
  <c r="K470" i="42"/>
  <c r="P470" i="42" s="1"/>
  <c r="K926" i="42"/>
  <c r="P926" i="42" s="1"/>
  <c r="K941" i="42"/>
  <c r="P941" i="42" s="1"/>
  <c r="K478" i="42"/>
  <c r="P478" i="42" s="1"/>
  <c r="K474" i="42"/>
  <c r="P474" i="42" s="1"/>
  <c r="K480" i="42"/>
  <c r="P480" i="42" s="1"/>
  <c r="K938" i="42"/>
  <c r="P938" i="42" s="1"/>
  <c r="K935" i="42"/>
  <c r="P935" i="42" s="1"/>
  <c r="K924" i="42"/>
  <c r="P924" i="42" s="1"/>
  <c r="K482" i="42"/>
  <c r="P482" i="42" s="1"/>
  <c r="K481" i="42"/>
  <c r="P481" i="42" s="1"/>
  <c r="K928" i="42"/>
  <c r="P928" i="42" s="1"/>
  <c r="K1034" i="42"/>
  <c r="P1034" i="42" s="1"/>
  <c r="K471" i="42"/>
  <c r="P471" i="42" s="1"/>
  <c r="K931" i="42"/>
  <c r="P931" i="42" s="1"/>
  <c r="K977" i="42"/>
  <c r="P977" i="42" s="1"/>
  <c r="K929" i="42"/>
  <c r="P929" i="42" s="1"/>
  <c r="K943" i="42"/>
  <c r="P943" i="42" s="1"/>
  <c r="K56" i="42"/>
  <c r="P56" i="42" s="1"/>
  <c r="K446" i="42"/>
  <c r="P446" i="42" s="1"/>
  <c r="K469" i="42"/>
  <c r="P469" i="42" s="1"/>
  <c r="K168" i="42"/>
  <c r="P168" i="42" s="1"/>
  <c r="K374" i="42"/>
  <c r="P374" i="42" s="1"/>
  <c r="K725" i="42"/>
  <c r="P725" i="42" s="1"/>
  <c r="K59" i="42"/>
  <c r="P59" i="42" s="1"/>
  <c r="K264" i="42"/>
  <c r="P264" i="42" s="1"/>
  <c r="K1000" i="42"/>
  <c r="P1000" i="42" s="1"/>
  <c r="K183" i="42"/>
  <c r="P183" i="42" s="1"/>
  <c r="K450" i="42"/>
  <c r="P450" i="42" s="1"/>
  <c r="K945" i="42"/>
  <c r="P945" i="42" s="1"/>
  <c r="K939" i="42"/>
  <c r="P939" i="42" s="1"/>
  <c r="K1069" i="42"/>
  <c r="P1069" i="42" s="1"/>
  <c r="K1031" i="42"/>
  <c r="P1031" i="42" s="1"/>
  <c r="K982" i="42"/>
  <c r="P982" i="42" s="1"/>
  <c r="K674" i="42"/>
  <c r="P674" i="42" s="1"/>
  <c r="K1072" i="42"/>
  <c r="P1072" i="42" s="1"/>
  <c r="K989" i="42"/>
  <c r="P989" i="42" s="1"/>
  <c r="K685" i="42"/>
  <c r="P685" i="42" s="1"/>
  <c r="K1070" i="42"/>
  <c r="P1070" i="42" s="1"/>
  <c r="K997" i="42"/>
  <c r="P997" i="42" s="1"/>
  <c r="K662" i="42"/>
  <c r="P662" i="42" s="1"/>
  <c r="K712" i="42"/>
  <c r="P712" i="42" s="1"/>
  <c r="K1073" i="42"/>
  <c r="P1073" i="42" s="1"/>
  <c r="K1009" i="42"/>
  <c r="P1009" i="42" s="1"/>
  <c r="K476" i="42"/>
  <c r="P476" i="42" s="1"/>
  <c r="K730" i="42"/>
  <c r="P730" i="42" s="1"/>
  <c r="K61" i="42"/>
  <c r="P61" i="42" s="1"/>
  <c r="K382" i="42"/>
  <c r="P382" i="42" s="1"/>
  <c r="K1058" i="42"/>
  <c r="P1058" i="42" s="1"/>
  <c r="K560" i="42"/>
  <c r="P560" i="42" s="1"/>
  <c r="K1029" i="42"/>
  <c r="P1029" i="42" s="1"/>
  <c r="K399" i="42"/>
  <c r="P399" i="42" s="1"/>
  <c r="K599" i="42"/>
  <c r="P599" i="42" s="1"/>
  <c r="K65" i="42"/>
  <c r="P65" i="42" s="1"/>
  <c r="K60" i="42"/>
  <c r="P60" i="42" s="1"/>
  <c r="O66" i="42"/>
  <c r="P66" i="42" s="1"/>
  <c r="K332" i="42"/>
  <c r="P332" i="42" s="1"/>
  <c r="K521" i="42"/>
  <c r="P521" i="42" s="1"/>
  <c r="K1067" i="42"/>
  <c r="P1067" i="42" s="1"/>
  <c r="K1062" i="42"/>
  <c r="P1062" i="42" s="1"/>
  <c r="K57" i="42"/>
  <c r="P57" i="42" s="1"/>
  <c r="K721" i="42"/>
  <c r="P721" i="42" s="1"/>
  <c r="K579" i="42"/>
  <c r="P579" i="42" s="1"/>
  <c r="K62" i="42"/>
  <c r="P62" i="42" s="1"/>
  <c r="K554" i="42"/>
  <c r="P554" i="42" s="1"/>
  <c r="K999" i="42"/>
  <c r="P999" i="42" s="1"/>
  <c r="K58" i="42"/>
  <c r="P58" i="42" s="1"/>
  <c r="K479" i="42"/>
  <c r="P479" i="42" s="1"/>
  <c r="K522" i="42"/>
  <c r="P522" i="42" s="1"/>
  <c r="K370" i="42"/>
  <c r="P370" i="42" s="1"/>
  <c r="K980" i="42"/>
  <c r="P980" i="42" s="1"/>
  <c r="K615" i="42"/>
  <c r="P615" i="42" s="1"/>
  <c r="K946" i="42"/>
  <c r="P946" i="42" s="1"/>
  <c r="K666" i="42"/>
  <c r="P666" i="42" s="1"/>
  <c r="K626" i="42"/>
  <c r="P626" i="42" s="1"/>
  <c r="O71" i="42"/>
  <c r="P71" i="42" s="1"/>
  <c r="K371" i="42"/>
  <c r="P371" i="42" s="1"/>
  <c r="K991" i="42"/>
  <c r="P991" i="42" s="1"/>
  <c r="K992" i="42"/>
  <c r="P992" i="42" s="1"/>
  <c r="K1040" i="42"/>
  <c r="P1040" i="42" s="1"/>
  <c r="K1052" i="42"/>
  <c r="P1052" i="42" s="1"/>
  <c r="K533" i="42"/>
  <c r="P533" i="42" s="1"/>
  <c r="K877" i="42"/>
  <c r="P877" i="42" s="1"/>
  <c r="K468" i="42"/>
  <c r="P468" i="42" s="1"/>
  <c r="K1011" i="42"/>
  <c r="P1011" i="42" s="1"/>
  <c r="K281" i="42"/>
  <c r="P281" i="42" s="1"/>
  <c r="K147" i="42"/>
  <c r="P147" i="42" s="1"/>
  <c r="O72" i="42"/>
  <c r="P72" i="42" s="1"/>
  <c r="K925" i="42"/>
  <c r="P925" i="42" s="1"/>
  <c r="K1002" i="42"/>
  <c r="P1002" i="42" s="1"/>
  <c r="K988" i="42"/>
  <c r="P988" i="42" s="1"/>
  <c r="K1038" i="42"/>
  <c r="P1038" i="42" s="1"/>
  <c r="K1054" i="42"/>
  <c r="P1054" i="42" s="1"/>
  <c r="K635" i="42"/>
  <c r="P635" i="42" s="1"/>
  <c r="K564" i="42"/>
  <c r="P564" i="42" s="1"/>
  <c r="K484" i="42"/>
  <c r="P484" i="42" s="1"/>
  <c r="K1077" i="42"/>
  <c r="P1077" i="42" s="1"/>
  <c r="K562" i="42"/>
  <c r="P562" i="42" s="1"/>
  <c r="K365" i="42"/>
  <c r="P365" i="42" s="1"/>
  <c r="K634" i="42"/>
  <c r="P634" i="42" s="1"/>
  <c r="K923" i="42"/>
  <c r="P923" i="42" s="1"/>
  <c r="K1035" i="42"/>
  <c r="P1035" i="42" s="1"/>
  <c r="K975" i="42"/>
  <c r="P975" i="42" s="1"/>
  <c r="K706" i="42"/>
  <c r="P706" i="42" s="1"/>
  <c r="K261" i="42"/>
  <c r="P261" i="42" s="1"/>
  <c r="K1014" i="42"/>
  <c r="P1014" i="42" s="1"/>
  <c r="K1078" i="42"/>
  <c r="P1078" i="42" s="1"/>
  <c r="K613" i="42"/>
  <c r="P613" i="42" s="1"/>
  <c r="K212" i="42"/>
  <c r="P212" i="42" s="1"/>
  <c r="K287" i="42"/>
  <c r="P287" i="42" s="1"/>
  <c r="K372" i="42"/>
  <c r="P372" i="42" s="1"/>
  <c r="K905" i="42"/>
  <c r="P905" i="42" s="1"/>
  <c r="K1030" i="42"/>
  <c r="P1030" i="42" s="1"/>
  <c r="K1023" i="42"/>
  <c r="P1023" i="42" s="1"/>
  <c r="K875" i="42"/>
  <c r="P875" i="42" s="1"/>
  <c r="K610" i="42"/>
  <c r="P610" i="42" s="1"/>
  <c r="I8" i="42"/>
  <c r="I22" i="42"/>
  <c r="I920" i="42"/>
  <c r="O25" i="42"/>
  <c r="M41" i="41" s="1"/>
  <c r="M486" i="42"/>
  <c r="K16" i="41" s="1"/>
  <c r="M967" i="42"/>
  <c r="K23" i="41" s="1"/>
  <c r="O486" i="42"/>
  <c r="M16" i="41" s="1"/>
  <c r="O967" i="42"/>
  <c r="M23" i="41" s="1"/>
  <c r="O1042" i="42"/>
  <c r="M25" i="41" s="1"/>
  <c r="M25" i="42"/>
  <c r="K41" i="41" s="1"/>
  <c r="M1042" i="42"/>
  <c r="K25" i="41" s="1"/>
  <c r="M1090" i="42"/>
  <c r="K26" i="41" s="1"/>
  <c r="O1090" i="42"/>
  <c r="M26" i="41" s="1"/>
  <c r="M43" i="42"/>
  <c r="M40" i="42"/>
  <c r="O12" i="42"/>
  <c r="O38" i="42"/>
  <c r="O16" i="42"/>
  <c r="O32" i="42"/>
  <c r="O43" i="42"/>
  <c r="O276" i="42"/>
  <c r="O11" i="42"/>
  <c r="O13" i="42"/>
  <c r="O36" i="42"/>
  <c r="O718" i="42"/>
  <c r="O109" i="42"/>
  <c r="O33" i="42"/>
  <c r="O15" i="42"/>
  <c r="O9" i="42"/>
  <c r="O620" i="42"/>
  <c r="O724" i="42"/>
  <c r="O561" i="42"/>
  <c r="O605" i="42"/>
  <c r="M35" i="42" l="1"/>
  <c r="M33" i="42"/>
  <c r="M32" i="42"/>
  <c r="M36" i="42"/>
  <c r="M38" i="42"/>
  <c r="K1006" i="42"/>
  <c r="P1006" i="42" s="1"/>
  <c r="K996" i="42"/>
  <c r="P996" i="42" s="1"/>
  <c r="K1057" i="42"/>
  <c r="P1057" i="42" s="1"/>
  <c r="K658" i="42"/>
  <c r="P658" i="42" s="1"/>
  <c r="K759" i="42"/>
  <c r="P759" i="42" s="1"/>
  <c r="K1027" i="42"/>
  <c r="P1027" i="42" s="1"/>
  <c r="K719" i="42"/>
  <c r="P719" i="42" s="1"/>
  <c r="K1020" i="42"/>
  <c r="P1020" i="42" s="1"/>
  <c r="K357" i="42"/>
  <c r="P357" i="42" s="1"/>
  <c r="K661" i="42"/>
  <c r="P661" i="42" s="1"/>
  <c r="K196" i="42"/>
  <c r="P196" i="42" s="1"/>
  <c r="K987" i="42"/>
  <c r="P987" i="42" s="1"/>
  <c r="K211" i="42"/>
  <c r="P211" i="42" s="1"/>
  <c r="K971" i="42"/>
  <c r="P971" i="42" s="1"/>
  <c r="K1053" i="42"/>
  <c r="P1053" i="42" s="1"/>
  <c r="K335" i="42"/>
  <c r="P335" i="42" s="1"/>
  <c r="K1003" i="42"/>
  <c r="P1003" i="42" s="1"/>
  <c r="K1047" i="42"/>
  <c r="P1047" i="42" s="1"/>
  <c r="K1063" i="42"/>
  <c r="P1063" i="42" s="1"/>
  <c r="K1013" i="42"/>
  <c r="P1013" i="42" s="1"/>
  <c r="K1024" i="42"/>
  <c r="P1024" i="42" s="1"/>
  <c r="K299" i="42"/>
  <c r="P299" i="42" s="1"/>
  <c r="K1022" i="42"/>
  <c r="P1022" i="42" s="1"/>
  <c r="K1018" i="42"/>
  <c r="P1018" i="42" s="1"/>
  <c r="K733" i="42"/>
  <c r="P733" i="42" s="1"/>
  <c r="K994" i="42"/>
  <c r="P994" i="42" s="1"/>
  <c r="K225" i="42"/>
  <c r="P225" i="42" s="1"/>
  <c r="K1025" i="42"/>
  <c r="P1025" i="42" s="1"/>
  <c r="K873" i="42"/>
  <c r="P873" i="42" s="1"/>
  <c r="K250" i="42"/>
  <c r="P250" i="42" s="1"/>
  <c r="K983" i="42"/>
  <c r="P983" i="42" s="1"/>
  <c r="K985" i="42"/>
  <c r="P985" i="42" s="1"/>
  <c r="K197" i="42"/>
  <c r="P197" i="42" s="1"/>
  <c r="K1056" i="42"/>
  <c r="P1056" i="42" s="1"/>
  <c r="K294" i="42"/>
  <c r="P294" i="42" s="1"/>
  <c r="K266" i="42"/>
  <c r="P266" i="42" s="1"/>
  <c r="K1055" i="42"/>
  <c r="P1055" i="42" s="1"/>
  <c r="K1046" i="42"/>
  <c r="P1046" i="42" s="1"/>
  <c r="K1036" i="42"/>
  <c r="P1036" i="42" s="1"/>
  <c r="K698" i="42"/>
  <c r="P698" i="42" s="1"/>
  <c r="K275" i="42"/>
  <c r="P275" i="42" s="1"/>
  <c r="K270" i="42"/>
  <c r="P270" i="42" s="1"/>
  <c r="K1005" i="42"/>
  <c r="P1005" i="42" s="1"/>
  <c r="K984" i="42"/>
  <c r="P984" i="42" s="1"/>
  <c r="K550" i="42"/>
  <c r="P550" i="42" s="1"/>
  <c r="K657" i="42"/>
  <c r="P657" i="42" s="1"/>
  <c r="K573" i="42"/>
  <c r="P573" i="42" s="1"/>
  <c r="K729" i="42"/>
  <c r="P729" i="42" s="1"/>
  <c r="K598" i="42"/>
  <c r="P598" i="42" s="1"/>
  <c r="K591" i="42"/>
  <c r="P591" i="42" s="1"/>
  <c r="K447" i="42"/>
  <c r="P447" i="42" s="1"/>
  <c r="K692" i="42"/>
  <c r="P692" i="42" s="1"/>
  <c r="K288" i="42"/>
  <c r="P288" i="42" s="1"/>
  <c r="P1045" i="42"/>
  <c r="P23" i="42"/>
  <c r="K25" i="42"/>
  <c r="P25" i="42" s="1"/>
  <c r="K603" i="42"/>
  <c r="P603" i="42" s="1"/>
  <c r="K166" i="42"/>
  <c r="P166" i="42" s="1"/>
  <c r="K187" i="42"/>
  <c r="P187" i="42" s="1"/>
  <c r="K979" i="42"/>
  <c r="P979" i="42" s="1"/>
  <c r="K1060" i="42"/>
  <c r="P1060" i="42" s="1"/>
  <c r="K1075" i="42"/>
  <c r="P1075" i="42" s="1"/>
  <c r="K259" i="42"/>
  <c r="P259" i="42" s="1"/>
  <c r="K922" i="42"/>
  <c r="P922" i="42" s="1"/>
  <c r="K1049" i="42"/>
  <c r="P1049" i="42" s="1"/>
  <c r="K870" i="42"/>
  <c r="P870" i="42" s="1"/>
  <c r="K255" i="42"/>
  <c r="P255" i="42" s="1"/>
  <c r="K1065" i="42"/>
  <c r="P1065" i="42" s="1"/>
  <c r="K1037" i="42"/>
  <c r="P1037" i="42" s="1"/>
  <c r="K1008" i="42"/>
  <c r="P1008" i="42" s="1"/>
  <c r="K427" i="42"/>
  <c r="P427" i="42" s="1"/>
  <c r="K153" i="42"/>
  <c r="P153" i="42" s="1"/>
  <c r="K1033" i="42"/>
  <c r="P1033" i="42" s="1"/>
  <c r="K265" i="42"/>
  <c r="P265" i="42" s="1"/>
  <c r="K1012" i="42"/>
  <c r="P1012" i="42" s="1"/>
  <c r="K973" i="42"/>
  <c r="P973" i="42" s="1"/>
  <c r="K972" i="42"/>
  <c r="K1050" i="42"/>
  <c r="P1050" i="42" s="1"/>
  <c r="K1016" i="42"/>
  <c r="P1016" i="42" s="1"/>
  <c r="K486" i="42"/>
  <c r="P486" i="42" s="1"/>
  <c r="O361" i="42"/>
  <c r="O592" i="42"/>
  <c r="O360" i="42"/>
  <c r="O18" i="42"/>
  <c r="O40" i="42"/>
  <c r="M620" i="42"/>
  <c r="M70" i="42"/>
  <c r="O282" i="42"/>
  <c r="O41" i="42"/>
  <c r="O381" i="42"/>
  <c r="M69" i="42"/>
  <c r="O495" i="42"/>
  <c r="M12" i="42"/>
  <c r="O355" i="42"/>
  <c r="O64" i="42"/>
  <c r="M63" i="42"/>
  <c r="M159" i="42"/>
  <c r="O353" i="42"/>
  <c r="O79" i="42"/>
  <c r="O35" i="42"/>
  <c r="K69" i="42"/>
  <c r="O10" i="42"/>
  <c r="O133" i="42"/>
  <c r="M10" i="42"/>
  <c r="K16" i="42"/>
  <c r="P16" i="42" s="1"/>
  <c r="M614" i="42"/>
  <c r="O411" i="42"/>
  <c r="O490" i="42"/>
  <c r="O827" i="42"/>
  <c r="O783" i="42"/>
  <c r="O797" i="42"/>
  <c r="O159" i="42"/>
  <c r="O394" i="42"/>
  <c r="M13" i="42"/>
  <c r="M249" i="42"/>
  <c r="O70" i="42"/>
  <c r="O63" i="42"/>
  <c r="O614" i="42"/>
  <c r="O17" i="42"/>
  <c r="K12" i="42"/>
  <c r="O496" i="42"/>
  <c r="O667" i="42"/>
  <c r="M781" i="42"/>
  <c r="O494" i="42"/>
  <c r="O787" i="42"/>
  <c r="M80" i="42"/>
  <c r="M17" i="42"/>
  <c r="O849" i="42"/>
  <c r="O785" i="42"/>
  <c r="M79" i="42"/>
  <c r="M699" i="42"/>
  <c r="M300" i="42"/>
  <c r="M675" i="42"/>
  <c r="M667" i="42"/>
  <c r="M693" i="42"/>
  <c r="M713" i="42"/>
  <c r="M271" i="42"/>
  <c r="M707" i="42"/>
  <c r="M683" i="42"/>
  <c r="M11" i="42"/>
  <c r="K13" i="42"/>
  <c r="M18" i="42"/>
  <c r="M567" i="42"/>
  <c r="M41" i="42"/>
  <c r="M289" i="42"/>
  <c r="P9" i="42"/>
  <c r="M586" i="42"/>
  <c r="M523" i="42"/>
  <c r="M148" i="42"/>
  <c r="M627" i="42"/>
  <c r="M226" i="42"/>
  <c r="M600" i="42"/>
  <c r="M561" i="42"/>
  <c r="O720" i="42"/>
  <c r="K11" i="42"/>
  <c r="O707" i="42"/>
  <c r="O693" i="42"/>
  <c r="O300" i="42"/>
  <c r="M731" i="42"/>
  <c r="O271" i="42"/>
  <c r="P15" i="42"/>
  <c r="O586" i="42"/>
  <c r="O226" i="42"/>
  <c r="O308" i="42"/>
  <c r="O204" i="42"/>
  <c r="O534" i="42"/>
  <c r="O523" i="42"/>
  <c r="O251" i="42"/>
  <c r="O289" i="42"/>
  <c r="M276" i="42"/>
  <c r="O295" i="42"/>
  <c r="O713" i="42"/>
  <c r="O280" i="42"/>
  <c r="O627" i="42"/>
  <c r="O600" i="42"/>
  <c r="O699" i="42"/>
  <c r="O249" i="42"/>
  <c r="O683" i="42"/>
  <c r="M308" i="42"/>
  <c r="O148" i="42"/>
  <c r="M295" i="42"/>
  <c r="O731" i="42"/>
  <c r="O675" i="42"/>
  <c r="M720" i="42"/>
  <c r="O567" i="42"/>
  <c r="I16" i="41" l="1"/>
  <c r="O16" i="41" s="1"/>
  <c r="M53" i="42"/>
  <c r="K8" i="41" s="1"/>
  <c r="O348" i="42"/>
  <c r="I41" i="41"/>
  <c r="O41" i="41" s="1"/>
  <c r="E27" i="1" s="1"/>
  <c r="O864" i="42"/>
  <c r="O260" i="42"/>
  <c r="O563" i="42"/>
  <c r="O722" i="42"/>
  <c r="O256" i="42"/>
  <c r="O499" i="42"/>
  <c r="K718" i="42"/>
  <c r="O863" i="42"/>
  <c r="O776" i="42"/>
  <c r="K627" i="42"/>
  <c r="P627" i="42" s="1"/>
  <c r="O608" i="42"/>
  <c r="O115" i="42"/>
  <c r="O110" i="42"/>
  <c r="O203" i="42"/>
  <c r="O349" i="42"/>
  <c r="K190" i="42"/>
  <c r="O803" i="42"/>
  <c r="O419" i="42"/>
  <c r="O819" i="42"/>
  <c r="O497" i="42"/>
  <c r="O503" i="42"/>
  <c r="O753" i="42"/>
  <c r="O805" i="42"/>
  <c r="O415" i="42"/>
  <c r="O345" i="42"/>
  <c r="O839" i="42"/>
  <c r="O406" i="42"/>
  <c r="O330" i="42"/>
  <c r="O423" i="42"/>
  <c r="O802" i="42"/>
  <c r="O821" i="42"/>
  <c r="K967" i="42"/>
  <c r="O847" i="42"/>
  <c r="O380" i="42"/>
  <c r="O809" i="42"/>
  <c r="O68" i="42"/>
  <c r="O845" i="42"/>
  <c r="O818" i="42"/>
  <c r="O826" i="42"/>
  <c r="O774" i="42"/>
  <c r="O322" i="42"/>
  <c r="O378" i="42"/>
  <c r="O53" i="42"/>
  <c r="M8" i="41" s="1"/>
  <c r="O771" i="42"/>
  <c r="O569" i="42"/>
  <c r="O536" i="42"/>
  <c r="O868" i="42"/>
  <c r="O817" i="42"/>
  <c r="O339" i="42"/>
  <c r="O848" i="42"/>
  <c r="M785" i="42"/>
  <c r="O404" i="42"/>
  <c r="O347" i="42"/>
  <c r="O410" i="42"/>
  <c r="O859" i="42"/>
  <c r="O765" i="42"/>
  <c r="O358" i="42"/>
  <c r="O836" i="42"/>
  <c r="P13" i="42"/>
  <c r="O786" i="42"/>
  <c r="O811" i="42"/>
  <c r="O384" i="42"/>
  <c r="O390" i="42"/>
  <c r="O784" i="42"/>
  <c r="K783" i="42"/>
  <c r="M280" i="42"/>
  <c r="K753" i="42"/>
  <c r="O420" i="42"/>
  <c r="O413" i="42"/>
  <c r="O354" i="42"/>
  <c r="O340" i="42"/>
  <c r="O403" i="42"/>
  <c r="O391" i="42"/>
  <c r="O760" i="42"/>
  <c r="O795" i="42"/>
  <c r="O386" i="42"/>
  <c r="M718" i="42"/>
  <c r="O217" i="42"/>
  <c r="O383" i="42"/>
  <c r="O857" i="42"/>
  <c r="O396" i="42"/>
  <c r="O782" i="42"/>
  <c r="O794" i="42"/>
  <c r="O835" i="42"/>
  <c r="K17" i="42"/>
  <c r="P17" i="42" s="1"/>
  <c r="O393" i="42"/>
  <c r="O105" i="42"/>
  <c r="O754" i="42"/>
  <c r="O813" i="42"/>
  <c r="O343" i="42"/>
  <c r="O850" i="42"/>
  <c r="O757" i="42"/>
  <c r="M553" i="42"/>
  <c r="O171" i="42"/>
  <c r="O421" i="42"/>
  <c r="O855" i="42"/>
  <c r="O770" i="42"/>
  <c r="O834" i="42"/>
  <c r="O320" i="42"/>
  <c r="O324" i="42"/>
  <c r="O781" i="42"/>
  <c r="O405" i="42"/>
  <c r="O402" i="42"/>
  <c r="O138" i="42"/>
  <c r="O828" i="42"/>
  <c r="O858" i="42"/>
  <c r="M67" i="42"/>
  <c r="O844" i="42"/>
  <c r="O792" i="42"/>
  <c r="O377" i="42"/>
  <c r="O342" i="42"/>
  <c r="O547" i="42"/>
  <c r="O128" i="42"/>
  <c r="O825" i="42"/>
  <c r="O323" i="42"/>
  <c r="O830" i="42"/>
  <c r="O520" i="42"/>
  <c r="O820" i="42"/>
  <c r="O812" i="42"/>
  <c r="O810" i="42"/>
  <c r="O422" i="42"/>
  <c r="O412" i="42"/>
  <c r="O793" i="42"/>
  <c r="O758" i="42"/>
  <c r="O801" i="42"/>
  <c r="O773" i="42"/>
  <c r="O804" i="42"/>
  <c r="M849" i="42"/>
  <c r="P972" i="42"/>
  <c r="K1042" i="42"/>
  <c r="K1090" i="42"/>
  <c r="O341" i="42"/>
  <c r="O756" i="42"/>
  <c r="O772" i="42"/>
  <c r="O871" i="42"/>
  <c r="O356" i="42"/>
  <c r="O213" i="42"/>
  <c r="O837" i="42"/>
  <c r="M14" i="42"/>
  <c r="M21" i="42" s="1"/>
  <c r="K7" i="41" s="1"/>
  <c r="P12" i="42"/>
  <c r="M356" i="42"/>
  <c r="M145" i="42"/>
  <c r="M592" i="42"/>
  <c r="O333" i="42"/>
  <c r="O177" i="42"/>
  <c r="K797" i="42"/>
  <c r="K105" i="42"/>
  <c r="K380" i="42"/>
  <c r="M871" i="42"/>
  <c r="M419" i="42"/>
  <c r="M788" i="42"/>
  <c r="O67" i="42"/>
  <c r="M213" i="42"/>
  <c r="O157" i="42"/>
  <c r="M320" i="42"/>
  <c r="M757" i="42"/>
  <c r="M503" i="42"/>
  <c r="K864" i="42"/>
  <c r="M64" i="42"/>
  <c r="M825" i="42"/>
  <c r="M390" i="42"/>
  <c r="M179" i="42"/>
  <c r="M753" i="42"/>
  <c r="M402" i="42"/>
  <c r="O519" i="42"/>
  <c r="M844" i="42"/>
  <c r="M410" i="42"/>
  <c r="M377" i="42"/>
  <c r="M855" i="42"/>
  <c r="M339" i="42"/>
  <c r="M353" i="42"/>
  <c r="M834" i="42"/>
  <c r="M801" i="42"/>
  <c r="M809" i="42"/>
  <c r="M770" i="42"/>
  <c r="M817" i="42"/>
  <c r="M792" i="42"/>
  <c r="O114" i="42"/>
  <c r="O108" i="42"/>
  <c r="M256" i="42"/>
  <c r="O190" i="42"/>
  <c r="O630" i="42"/>
  <c r="O545" i="42"/>
  <c r="O145" i="42"/>
  <c r="M68" i="42"/>
  <c r="O443" i="42"/>
  <c r="M498" i="42"/>
  <c r="P11" i="42"/>
  <c r="K360" i="42"/>
  <c r="K356" i="42"/>
  <c r="O498" i="42"/>
  <c r="K33" i="42"/>
  <c r="P33" i="42" s="1"/>
  <c r="M583" i="42"/>
  <c r="M605" i="42"/>
  <c r="K40" i="42"/>
  <c r="P40" i="42" s="1"/>
  <c r="K592" i="42"/>
  <c r="K32" i="42"/>
  <c r="P32" i="42" s="1"/>
  <c r="K494" i="42"/>
  <c r="K35" i="42"/>
  <c r="P35" i="42" s="1"/>
  <c r="M207" i="42"/>
  <c r="K724" i="42"/>
  <c r="M496" i="42"/>
  <c r="M491" i="42"/>
  <c r="M106" i="42"/>
  <c r="O597" i="42"/>
  <c r="M109" i="42"/>
  <c r="M724" i="42"/>
  <c r="O69" i="42"/>
  <c r="P69" i="42" s="1"/>
  <c r="O491" i="42"/>
  <c r="O106" i="42"/>
  <c r="M606" i="42"/>
  <c r="M572" i="42"/>
  <c r="K18" i="42"/>
  <c r="P18" i="42" s="1"/>
  <c r="K38" i="42"/>
  <c r="P38" i="42" s="1"/>
  <c r="K79" i="42"/>
  <c r="P79" i="42" s="1"/>
  <c r="K159" i="42"/>
  <c r="P159" i="42" s="1"/>
  <c r="O80" i="42"/>
  <c r="K64" i="42"/>
  <c r="K358" i="42"/>
  <c r="K567" i="42"/>
  <c r="P567" i="42" s="1"/>
  <c r="K605" i="42"/>
  <c r="K63" i="42"/>
  <c r="P63" i="42" s="1"/>
  <c r="K803" i="42"/>
  <c r="K819" i="42"/>
  <c r="K495" i="42"/>
  <c r="K503" i="42"/>
  <c r="K811" i="42"/>
  <c r="K43" i="42"/>
  <c r="P43" i="42" s="1"/>
  <c r="K70" i="42"/>
  <c r="P70" i="42" s="1"/>
  <c r="K754" i="42"/>
  <c r="K845" i="42"/>
  <c r="K835" i="42"/>
  <c r="K810" i="42"/>
  <c r="K802" i="42"/>
  <c r="K826" i="42"/>
  <c r="K818" i="42"/>
  <c r="K771" i="42"/>
  <c r="K793" i="42"/>
  <c r="K782" i="42"/>
  <c r="K322" i="42"/>
  <c r="K411" i="42"/>
  <c r="K420" i="42"/>
  <c r="K378" i="42"/>
  <c r="K340" i="42"/>
  <c r="K403" i="42"/>
  <c r="K391" i="42"/>
  <c r="K354" i="42"/>
  <c r="K857" i="42"/>
  <c r="K10" i="42"/>
  <c r="P10" i="42" s="1"/>
  <c r="K109" i="42"/>
  <c r="K760" i="42"/>
  <c r="K773" i="42"/>
  <c r="K413" i="42"/>
  <c r="K422" i="42"/>
  <c r="K324" i="42"/>
  <c r="K394" i="42"/>
  <c r="K405" i="42"/>
  <c r="K384" i="42"/>
  <c r="K342" i="42"/>
  <c r="K804" i="42"/>
  <c r="K812" i="42"/>
  <c r="K828" i="42"/>
  <c r="K820" i="42"/>
  <c r="K795" i="42"/>
  <c r="K837" i="42"/>
  <c r="K859" i="42"/>
  <c r="K491" i="42"/>
  <c r="K106" i="42"/>
  <c r="M904" i="42"/>
  <c r="M445" i="42"/>
  <c r="M158" i="42"/>
  <c r="O549" i="42"/>
  <c r="O182" i="42"/>
  <c r="M587" i="42"/>
  <c r="M571" i="42"/>
  <c r="O208" i="42"/>
  <c r="O186" i="42"/>
  <c r="M160" i="42"/>
  <c r="M596" i="42"/>
  <c r="O546" i="42"/>
  <c r="O631" i="42"/>
  <c r="O788" i="42"/>
  <c r="O158" i="42"/>
  <c r="O146" i="42"/>
  <c r="O178" i="42"/>
  <c r="M428" i="42"/>
  <c r="K165" i="42"/>
  <c r="P718" i="42" l="1"/>
  <c r="K249" i="42"/>
  <c r="P249" i="42" s="1"/>
  <c r="M546" i="42"/>
  <c r="K280" i="42"/>
  <c r="P280" i="42" s="1"/>
  <c r="M631" i="42"/>
  <c r="M178" i="42"/>
  <c r="M758" i="42"/>
  <c r="K770" i="42"/>
  <c r="P770" i="42" s="1"/>
  <c r="K781" i="42"/>
  <c r="P781" i="42" s="1"/>
  <c r="K844" i="42"/>
  <c r="P844" i="42" s="1"/>
  <c r="O553" i="42"/>
  <c r="O167" i="42"/>
  <c r="K817" i="42"/>
  <c r="K801" i="42"/>
  <c r="P801" i="42" s="1"/>
  <c r="K792" i="42"/>
  <c r="P792" i="42" s="1"/>
  <c r="K855" i="42"/>
  <c r="P855" i="42" s="1"/>
  <c r="M146" i="42"/>
  <c r="K320" i="42"/>
  <c r="P320" i="42" s="1"/>
  <c r="K825" i="42"/>
  <c r="P825" i="42" s="1"/>
  <c r="K339" i="42"/>
  <c r="P339" i="42" s="1"/>
  <c r="K377" i="42"/>
  <c r="P377" i="42" s="1"/>
  <c r="K348" i="42"/>
  <c r="K410" i="42"/>
  <c r="P410" i="42" s="1"/>
  <c r="K809" i="42"/>
  <c r="P809" i="42" s="1"/>
  <c r="K353" i="42"/>
  <c r="P353" i="42" s="1"/>
  <c r="K834" i="42"/>
  <c r="P834" i="42" s="1"/>
  <c r="K208" i="42"/>
  <c r="K805" i="42"/>
  <c r="O705" i="42"/>
  <c r="O866" i="42"/>
  <c r="O205" i="42"/>
  <c r="K148" i="42"/>
  <c r="P148" i="42" s="1"/>
  <c r="K226" i="42"/>
  <c r="P226" i="42" s="1"/>
  <c r="O334" i="42"/>
  <c r="K586" i="42"/>
  <c r="P586" i="42" s="1"/>
  <c r="O362" i="42"/>
  <c r="O191" i="42"/>
  <c r="K561" i="42"/>
  <c r="P561" i="42" s="1"/>
  <c r="O643" i="42"/>
  <c r="K523" i="42"/>
  <c r="P523" i="42" s="1"/>
  <c r="K600" i="42"/>
  <c r="P600" i="42" s="1"/>
  <c r="O76" i="42"/>
  <c r="O75" i="42"/>
  <c r="K868" i="42"/>
  <c r="K620" i="42"/>
  <c r="P620" i="42" s="1"/>
  <c r="O704" i="42"/>
  <c r="M186" i="42"/>
  <c r="K204" i="42"/>
  <c r="M208" i="42"/>
  <c r="K361" i="42"/>
  <c r="O538" i="42"/>
  <c r="K203" i="42"/>
  <c r="K490" i="42"/>
  <c r="K80" i="42"/>
  <c r="P80" i="42" s="1"/>
  <c r="K115" i="42"/>
  <c r="K785" i="42"/>
  <c r="P785" i="42" s="1"/>
  <c r="K128" i="42"/>
  <c r="O290" i="42"/>
  <c r="O623" i="42"/>
  <c r="O179" i="42"/>
  <c r="P753" i="42"/>
  <c r="O344" i="42"/>
  <c r="K693" i="42"/>
  <c r="P693" i="42" s="1"/>
  <c r="K390" i="42"/>
  <c r="P390" i="42" s="1"/>
  <c r="K419" i="42"/>
  <c r="P419" i="42" s="1"/>
  <c r="K402" i="42"/>
  <c r="P402" i="42" s="1"/>
  <c r="P64" i="42"/>
  <c r="O346" i="42"/>
  <c r="K412" i="42"/>
  <c r="M165" i="42"/>
  <c r="P356" i="42"/>
  <c r="O571" i="42"/>
  <c r="O532" i="42"/>
  <c r="M380" i="42"/>
  <c r="P380" i="42" s="1"/>
  <c r="K545" i="42"/>
  <c r="K787" i="42"/>
  <c r="K333" i="42"/>
  <c r="K177" i="42"/>
  <c r="K355" i="42"/>
  <c r="K157" i="42"/>
  <c r="K145" i="42"/>
  <c r="P145" i="42" s="1"/>
  <c r="M381" i="42"/>
  <c r="K496" i="42"/>
  <c r="P496" i="42" s="1"/>
  <c r="K630" i="42"/>
  <c r="M443" i="42"/>
  <c r="K341" i="42"/>
  <c r="K850" i="42"/>
  <c r="K423" i="42"/>
  <c r="K839" i="42"/>
  <c r="O602" i="42"/>
  <c r="K421" i="42"/>
  <c r="K830" i="42"/>
  <c r="K774" i="42"/>
  <c r="K765" i="42"/>
  <c r="M366" i="42"/>
  <c r="K323" i="42"/>
  <c r="K330" i="42"/>
  <c r="K813" i="42"/>
  <c r="O14" i="42"/>
  <c r="O21" i="42" s="1"/>
  <c r="M7" i="41" s="1"/>
  <c r="K383" i="42"/>
  <c r="K386" i="42"/>
  <c r="K821" i="42"/>
  <c r="M306" i="42"/>
  <c r="K756" i="42"/>
  <c r="K404" i="42"/>
  <c r="K345" i="42"/>
  <c r="K415" i="42"/>
  <c r="K858" i="42"/>
  <c r="K772" i="42"/>
  <c r="K396" i="42"/>
  <c r="K406" i="42"/>
  <c r="M346" i="42"/>
  <c r="K393" i="42"/>
  <c r="K343" i="42"/>
  <c r="M355" i="42"/>
  <c r="O283" i="42"/>
  <c r="K547" i="42"/>
  <c r="M563" i="42"/>
  <c r="M534" i="42"/>
  <c r="K536" i="42"/>
  <c r="O366" i="42"/>
  <c r="O428" i="42"/>
  <c r="M900" i="42"/>
  <c r="M847" i="42"/>
  <c r="O514" i="42"/>
  <c r="M819" i="42"/>
  <c r="P819" i="42" s="1"/>
  <c r="M532" i="42"/>
  <c r="O219" i="42"/>
  <c r="I23" i="41"/>
  <c r="O23" i="41" s="1"/>
  <c r="P967" i="42"/>
  <c r="M520" i="42"/>
  <c r="M787" i="42"/>
  <c r="M442" i="42"/>
  <c r="M190" i="42"/>
  <c r="P190" i="42" s="1"/>
  <c r="M333" i="42"/>
  <c r="M157" i="42"/>
  <c r="M545" i="42"/>
  <c r="M290" i="42"/>
  <c r="P1042" i="42"/>
  <c r="I25" i="41"/>
  <c r="O25" i="41" s="1"/>
  <c r="O165" i="42"/>
  <c r="M177" i="42"/>
  <c r="P1090" i="42"/>
  <c r="I26" i="41"/>
  <c r="O26" i="41" s="1"/>
  <c r="M630" i="42"/>
  <c r="M497" i="42"/>
  <c r="M794" i="42"/>
  <c r="M836" i="42"/>
  <c r="M827" i="42"/>
  <c r="M822" i="42"/>
  <c r="K847" i="42"/>
  <c r="O766" i="42"/>
  <c r="M167" i="42"/>
  <c r="K186" i="42"/>
  <c r="K757" i="42"/>
  <c r="P757" i="42" s="1"/>
  <c r="M441" i="42"/>
  <c r="P817" i="42"/>
  <c r="K731" i="42"/>
  <c r="P731" i="42" s="1"/>
  <c r="M866" i="42"/>
  <c r="M903" i="42"/>
  <c r="M803" i="42"/>
  <c r="P803" i="42" s="1"/>
  <c r="M623" i="42"/>
  <c r="M811" i="42"/>
  <c r="P811" i="42" s="1"/>
  <c r="M495" i="42"/>
  <c r="P495" i="42" s="1"/>
  <c r="M448" i="42"/>
  <c r="M490" i="42"/>
  <c r="M105" i="42"/>
  <c r="P105" i="42" s="1"/>
  <c r="M342" i="42"/>
  <c r="P342" i="42" s="1"/>
  <c r="M384" i="42"/>
  <c r="P384" i="42" s="1"/>
  <c r="M773" i="42"/>
  <c r="P773" i="42" s="1"/>
  <c r="M859" i="42"/>
  <c r="P859" i="42" s="1"/>
  <c r="M795" i="42"/>
  <c r="P795" i="42" s="1"/>
  <c r="M804" i="42"/>
  <c r="P804" i="42" s="1"/>
  <c r="M760" i="42"/>
  <c r="P760" i="42" s="1"/>
  <c r="M413" i="42"/>
  <c r="P413" i="42" s="1"/>
  <c r="M837" i="42"/>
  <c r="P837" i="42" s="1"/>
  <c r="M405" i="42"/>
  <c r="P405" i="42" s="1"/>
  <c r="M812" i="42"/>
  <c r="P812" i="42" s="1"/>
  <c r="M820" i="42"/>
  <c r="P820" i="42" s="1"/>
  <c r="M324" i="42"/>
  <c r="P324" i="42" s="1"/>
  <c r="M828" i="42"/>
  <c r="P828" i="42" s="1"/>
  <c r="M394" i="42"/>
  <c r="P394" i="42" s="1"/>
  <c r="M422" i="42"/>
  <c r="P422" i="42" s="1"/>
  <c r="M901" i="42"/>
  <c r="M444" i="42"/>
  <c r="M902" i="42"/>
  <c r="M133" i="42"/>
  <c r="M128" i="42"/>
  <c r="M217" i="42"/>
  <c r="M536" i="42"/>
  <c r="M138" i="42"/>
  <c r="M547" i="42"/>
  <c r="M171" i="42"/>
  <c r="O181" i="42"/>
  <c r="O135" i="42"/>
  <c r="O633" i="42"/>
  <c r="O150" i="42"/>
  <c r="O641" i="42"/>
  <c r="O162" i="42"/>
  <c r="O619" i="42"/>
  <c r="M135" i="42"/>
  <c r="O130" i="42"/>
  <c r="O544" i="42"/>
  <c r="K776" i="42"/>
  <c r="O173" i="42"/>
  <c r="K534" i="42"/>
  <c r="K563" i="42"/>
  <c r="K553" i="42"/>
  <c r="M282" i="42"/>
  <c r="M260" i="42"/>
  <c r="K720" i="42"/>
  <c r="P720" i="42" s="1"/>
  <c r="M251" i="42"/>
  <c r="M223" i="42"/>
  <c r="M722" i="42"/>
  <c r="M558" i="42"/>
  <c r="K848" i="42"/>
  <c r="K863" i="42"/>
  <c r="K758" i="42"/>
  <c r="K289" i="42"/>
  <c r="P289" i="42" s="1"/>
  <c r="K569" i="42"/>
  <c r="K271" i="42"/>
  <c r="P271" i="42" s="1"/>
  <c r="K608" i="42"/>
  <c r="K784" i="42"/>
  <c r="K381" i="42"/>
  <c r="K699" i="42"/>
  <c r="P699" i="42" s="1"/>
  <c r="K713" i="42"/>
  <c r="P713" i="42" s="1"/>
  <c r="K786" i="42"/>
  <c r="K110" i="42"/>
  <c r="O584" i="42"/>
  <c r="K675" i="42"/>
  <c r="P675" i="42" s="1"/>
  <c r="K347" i="42"/>
  <c r="K295" i="42"/>
  <c r="P295" i="42" s="1"/>
  <c r="K707" i="42"/>
  <c r="P707" i="42" s="1"/>
  <c r="K683" i="42"/>
  <c r="P683" i="42" s="1"/>
  <c r="K300" i="42"/>
  <c r="P300" i="42" s="1"/>
  <c r="M578" i="42"/>
  <c r="P605" i="42"/>
  <c r="K276" i="42"/>
  <c r="P276" i="42" s="1"/>
  <c r="K667" i="42"/>
  <c r="P667" i="42" s="1"/>
  <c r="K308" i="42"/>
  <c r="P308" i="42" s="1"/>
  <c r="P592" i="42"/>
  <c r="M499" i="42"/>
  <c r="K36" i="42"/>
  <c r="P36" i="42" s="1"/>
  <c r="P724" i="42"/>
  <c r="P503" i="42"/>
  <c r="M354" i="42"/>
  <c r="P354" i="42" s="1"/>
  <c r="M771" i="42"/>
  <c r="P771" i="42" s="1"/>
  <c r="M754" i="42"/>
  <c r="P754" i="42" s="1"/>
  <c r="M793" i="42"/>
  <c r="P793" i="42" s="1"/>
  <c r="M420" i="42"/>
  <c r="P420" i="42" s="1"/>
  <c r="M857" i="42"/>
  <c r="P857" i="42" s="1"/>
  <c r="M411" i="42"/>
  <c r="P411" i="42" s="1"/>
  <c r="M340" i="42"/>
  <c r="P340" i="42" s="1"/>
  <c r="M802" i="42"/>
  <c r="P802" i="42" s="1"/>
  <c r="M403" i="42"/>
  <c r="P403" i="42" s="1"/>
  <c r="M845" i="42"/>
  <c r="P845" i="42" s="1"/>
  <c r="M322" i="42"/>
  <c r="P322" i="42" s="1"/>
  <c r="M378" i="42"/>
  <c r="P378" i="42" s="1"/>
  <c r="M826" i="42"/>
  <c r="P826" i="42" s="1"/>
  <c r="M391" i="42"/>
  <c r="P391" i="42" s="1"/>
  <c r="M818" i="42"/>
  <c r="P818" i="42" s="1"/>
  <c r="M835" i="42"/>
  <c r="P835" i="42" s="1"/>
  <c r="M782" i="42"/>
  <c r="P782" i="42" s="1"/>
  <c r="M810" i="42"/>
  <c r="P810" i="42" s="1"/>
  <c r="M115" i="42"/>
  <c r="M848" i="42"/>
  <c r="M786" i="42"/>
  <c r="M569" i="42"/>
  <c r="M608" i="42"/>
  <c r="M360" i="42"/>
  <c r="P360" i="42" s="1"/>
  <c r="M203" i="42"/>
  <c r="M863" i="42"/>
  <c r="M776" i="42"/>
  <c r="M110" i="42"/>
  <c r="M347" i="42"/>
  <c r="M784" i="42"/>
  <c r="O224" i="42"/>
  <c r="M181" i="42"/>
  <c r="M619" i="42"/>
  <c r="K114" i="42"/>
  <c r="P106" i="42"/>
  <c r="K108" i="42"/>
  <c r="M210" i="42"/>
  <c r="M193" i="42"/>
  <c r="M514" i="42"/>
  <c r="P491" i="42"/>
  <c r="M633" i="42"/>
  <c r="M140" i="42"/>
  <c r="O559" i="42"/>
  <c r="M130" i="42"/>
  <c r="M219" i="42"/>
  <c r="M529" i="42"/>
  <c r="M173" i="42"/>
  <c r="M162" i="42"/>
  <c r="M544" i="42"/>
  <c r="M538" i="42"/>
  <c r="M641" i="42"/>
  <c r="M150" i="42"/>
  <c r="O306" i="42"/>
  <c r="O673" i="42"/>
  <c r="O681" i="42"/>
  <c r="O691" i="42"/>
  <c r="M361" i="42"/>
  <c r="M864" i="42"/>
  <c r="P864" i="42" s="1"/>
  <c r="M348" i="42"/>
  <c r="M204" i="42"/>
  <c r="P109" i="42"/>
  <c r="K904" i="42"/>
  <c r="K445" i="42"/>
  <c r="M383" i="42"/>
  <c r="M323" i="42"/>
  <c r="M772" i="42"/>
  <c r="M783" i="42"/>
  <c r="P783" i="42" s="1"/>
  <c r="M412" i="42"/>
  <c r="M858" i="42"/>
  <c r="M341" i="42"/>
  <c r="M421" i="42"/>
  <c r="M393" i="42"/>
  <c r="M756" i="42"/>
  <c r="M404" i="42"/>
  <c r="M108" i="42"/>
  <c r="M114" i="42"/>
  <c r="M494" i="42"/>
  <c r="P494" i="42" s="1"/>
  <c r="M386" i="42"/>
  <c r="M423" i="42"/>
  <c r="M839" i="42"/>
  <c r="M797" i="42"/>
  <c r="P797" i="42" s="1"/>
  <c r="M830" i="42"/>
  <c r="M765" i="42"/>
  <c r="M805" i="42"/>
  <c r="M345" i="42"/>
  <c r="M406" i="42"/>
  <c r="M343" i="42"/>
  <c r="M813" i="42"/>
  <c r="M868" i="42"/>
  <c r="M396" i="42"/>
  <c r="M850" i="42"/>
  <c r="M821" i="42"/>
  <c r="M358" i="42"/>
  <c r="P358" i="42" s="1"/>
  <c r="M415" i="42"/>
  <c r="M774" i="42"/>
  <c r="M330" i="42"/>
  <c r="O606" i="42"/>
  <c r="O572" i="42"/>
  <c r="K871" i="42"/>
  <c r="P871" i="42" s="1"/>
  <c r="M552" i="42"/>
  <c r="O558" i="42"/>
  <c r="O583" i="42"/>
  <c r="O596" i="42"/>
  <c r="O223" i="42"/>
  <c r="O582" i="42"/>
  <c r="O557" i="42"/>
  <c r="O595" i="42"/>
  <c r="O222" i="42"/>
  <c r="O680" i="42"/>
  <c r="O672" i="42"/>
  <c r="O690" i="42"/>
  <c r="M899" i="42"/>
  <c r="M689" i="42"/>
  <c r="M679" i="42"/>
  <c r="M703" i="42"/>
  <c r="M671" i="42"/>
  <c r="M304" i="42"/>
  <c r="M542" i="42"/>
  <c r="M704" i="42"/>
  <c r="M672" i="42"/>
  <c r="M680" i="42"/>
  <c r="M690" i="42"/>
  <c r="M305" i="42"/>
  <c r="M525" i="42"/>
  <c r="M622" i="42"/>
  <c r="O622" i="42"/>
  <c r="O703" i="42"/>
  <c r="O689" i="42"/>
  <c r="O679" i="42"/>
  <c r="O671" i="42"/>
  <c r="O304" i="42"/>
  <c r="M691" i="42"/>
  <c r="M681" i="42"/>
  <c r="P330" i="42" l="1"/>
  <c r="P343" i="42"/>
  <c r="P839" i="42"/>
  <c r="P415" i="42"/>
  <c r="P758" i="42"/>
  <c r="P805" i="42"/>
  <c r="P386" i="42"/>
  <c r="P348" i="42"/>
  <c r="P868" i="42"/>
  <c r="P208" i="42"/>
  <c r="P553" i="42"/>
  <c r="P361" i="42"/>
  <c r="P396" i="42"/>
  <c r="P774" i="42"/>
  <c r="M705" i="42"/>
  <c r="M673" i="42"/>
  <c r="P412" i="42"/>
  <c r="O407" i="42"/>
  <c r="O305" i="42"/>
  <c r="O359" i="42"/>
  <c r="O851" i="42"/>
  <c r="M76" i="42"/>
  <c r="M252" i="42"/>
  <c r="K497" i="42"/>
  <c r="P497" i="42" s="1"/>
  <c r="K836" i="42"/>
  <c r="P836" i="42" s="1"/>
  <c r="K827" i="42"/>
  <c r="P827" i="42" s="1"/>
  <c r="K794" i="42"/>
  <c r="P794" i="42" s="1"/>
  <c r="P186" i="42"/>
  <c r="K67" i="42"/>
  <c r="P67" i="42" s="1"/>
  <c r="P850" i="42"/>
  <c r="P858" i="42"/>
  <c r="P204" i="42"/>
  <c r="P203" i="42"/>
  <c r="M283" i="42"/>
  <c r="P765" i="42"/>
  <c r="K849" i="42"/>
  <c r="P849" i="42" s="1"/>
  <c r="K614" i="42"/>
  <c r="P614" i="42" s="1"/>
  <c r="P490" i="42"/>
  <c r="P772" i="42"/>
  <c r="P821" i="42"/>
  <c r="P341" i="42"/>
  <c r="O578" i="42"/>
  <c r="O193" i="42"/>
  <c r="O140" i="42"/>
  <c r="O529" i="42"/>
  <c r="O207" i="42"/>
  <c r="O210" i="42"/>
  <c r="O387" i="42"/>
  <c r="P381" i="42"/>
  <c r="P345" i="42"/>
  <c r="P383" i="42"/>
  <c r="P830" i="42"/>
  <c r="P115" i="42"/>
  <c r="P393" i="42"/>
  <c r="O252" i="42"/>
  <c r="O831" i="42"/>
  <c r="O869" i="42"/>
  <c r="O840" i="42"/>
  <c r="O806" i="42"/>
  <c r="O775" i="42"/>
  <c r="O397" i="42"/>
  <c r="O822" i="42"/>
  <c r="O814" i="42"/>
  <c r="O424" i="42"/>
  <c r="K133" i="42"/>
  <c r="P133" i="42" s="1"/>
  <c r="K14" i="42"/>
  <c r="K217" i="42"/>
  <c r="P217" i="42" s="1"/>
  <c r="P128" i="42"/>
  <c r="P787" i="42"/>
  <c r="O416" i="42"/>
  <c r="O331" i="42"/>
  <c r="K138" i="42"/>
  <c r="P138" i="42" s="1"/>
  <c r="K171" i="42"/>
  <c r="P171" i="42" s="1"/>
  <c r="O798" i="42"/>
  <c r="P333" i="42"/>
  <c r="P157" i="42"/>
  <c r="P177" i="42"/>
  <c r="P355" i="42"/>
  <c r="P547" i="42"/>
  <c r="P630" i="42"/>
  <c r="P165" i="42"/>
  <c r="O587" i="42"/>
  <c r="P536" i="42"/>
  <c r="P421" i="42"/>
  <c r="P404" i="42"/>
  <c r="P545" i="42"/>
  <c r="P813" i="42"/>
  <c r="P756" i="42"/>
  <c r="P406" i="42"/>
  <c r="K673" i="42"/>
  <c r="M906" i="42"/>
  <c r="M449" i="42"/>
  <c r="P563" i="42"/>
  <c r="P423" i="42"/>
  <c r="P323" i="42"/>
  <c r="P847" i="42"/>
  <c r="M519" i="42"/>
  <c r="M643" i="42"/>
  <c r="P534" i="42"/>
  <c r="M602" i="42"/>
  <c r="M344" i="42"/>
  <c r="M831" i="42"/>
  <c r="M129" i="42"/>
  <c r="M172" i="42"/>
  <c r="M537" i="42"/>
  <c r="M134" i="42"/>
  <c r="M548" i="42"/>
  <c r="M218" i="42"/>
  <c r="M139" i="42"/>
  <c r="M798" i="42"/>
  <c r="M766" i="42"/>
  <c r="M331" i="42"/>
  <c r="M851" i="42"/>
  <c r="M201" i="42"/>
  <c r="M814" i="42"/>
  <c r="M397" i="42"/>
  <c r="M869" i="42"/>
  <c r="M359" i="42"/>
  <c r="M424" i="42"/>
  <c r="M387" i="42"/>
  <c r="M775" i="42"/>
  <c r="M840" i="42"/>
  <c r="M416" i="42"/>
  <c r="M407" i="42"/>
  <c r="M806" i="42"/>
  <c r="M582" i="42"/>
  <c r="O160" i="42"/>
  <c r="O134" i="42"/>
  <c r="O129" i="42"/>
  <c r="O548" i="42"/>
  <c r="O537" i="42"/>
  <c r="O218" i="42"/>
  <c r="O172" i="42"/>
  <c r="O139" i="42"/>
  <c r="K251" i="42"/>
  <c r="P251" i="42" s="1"/>
  <c r="K282" i="42"/>
  <c r="P282" i="42" s="1"/>
  <c r="K722" i="42"/>
  <c r="P722" i="42" s="1"/>
  <c r="K260" i="42"/>
  <c r="P260" i="42" s="1"/>
  <c r="K256" i="42"/>
  <c r="P256" i="42" s="1"/>
  <c r="P776" i="42"/>
  <c r="M222" i="42"/>
  <c r="M549" i="42"/>
  <c r="M182" i="42"/>
  <c r="P863" i="42"/>
  <c r="M191" i="42"/>
  <c r="M334" i="42"/>
  <c r="M349" i="42"/>
  <c r="M362" i="42"/>
  <c r="M205" i="42"/>
  <c r="P786" i="42"/>
  <c r="P569" i="42"/>
  <c r="P608" i="42"/>
  <c r="P784" i="42"/>
  <c r="P347" i="42"/>
  <c r="P848" i="42"/>
  <c r="P110" i="42"/>
  <c r="P108" i="42"/>
  <c r="K584" i="42"/>
  <c r="P114" i="42"/>
  <c r="O445" i="42"/>
  <c r="P445" i="42" s="1"/>
  <c r="O904" i="42"/>
  <c r="P904" i="42" s="1"/>
  <c r="K290" i="42"/>
  <c r="P290" i="42" s="1"/>
  <c r="O899" i="42"/>
  <c r="O902" i="42"/>
  <c r="O900" i="42"/>
  <c r="O903" i="42"/>
  <c r="O444" i="42"/>
  <c r="O441" i="42"/>
  <c r="O442" i="42"/>
  <c r="O448" i="42"/>
  <c r="O901" i="42"/>
  <c r="K901" i="42"/>
  <c r="K448" i="42"/>
  <c r="K903" i="42"/>
  <c r="K442" i="42"/>
  <c r="K902" i="42"/>
  <c r="K900" i="42"/>
  <c r="K444" i="42"/>
  <c r="K441" i="42"/>
  <c r="K449" i="42"/>
  <c r="K906" i="42"/>
  <c r="K41" i="42"/>
  <c r="K595" i="42"/>
  <c r="K582" i="42"/>
  <c r="K557" i="42"/>
  <c r="K222" i="42"/>
  <c r="K362" i="42"/>
  <c r="K334" i="42"/>
  <c r="K205" i="42"/>
  <c r="K349" i="42"/>
  <c r="K191" i="42"/>
  <c r="K179" i="42"/>
  <c r="P179" i="42" s="1"/>
  <c r="K213" i="42"/>
  <c r="P213" i="42" s="1"/>
  <c r="K167" i="42"/>
  <c r="P167" i="42" s="1"/>
  <c r="K840" i="42"/>
  <c r="K798" i="42"/>
  <c r="K344" i="42"/>
  <c r="K766" i="42"/>
  <c r="K387" i="42"/>
  <c r="K869" i="42"/>
  <c r="K851" i="42"/>
  <c r="K359" i="42"/>
  <c r="K407" i="42"/>
  <c r="K822" i="42"/>
  <c r="K331" i="42"/>
  <c r="K814" i="42"/>
  <c r="K424" i="42"/>
  <c r="K831" i="42"/>
  <c r="K775" i="42"/>
  <c r="K397" i="42"/>
  <c r="K806" i="42"/>
  <c r="K416" i="42"/>
  <c r="K443" i="42"/>
  <c r="P443" i="42" s="1"/>
  <c r="K587" i="42"/>
  <c r="P587" i="42" s="1"/>
  <c r="K571" i="42"/>
  <c r="P571" i="42" s="1"/>
  <c r="K160" i="42"/>
  <c r="K602" i="42"/>
  <c r="K520" i="42"/>
  <c r="P520" i="42" s="1"/>
  <c r="K428" i="42"/>
  <c r="P428" i="42" s="1"/>
  <c r="K366" i="42"/>
  <c r="P366" i="42" s="1"/>
  <c r="K346" i="42"/>
  <c r="P346" i="42" s="1"/>
  <c r="K158" i="42"/>
  <c r="P158" i="42" s="1"/>
  <c r="K788" i="42"/>
  <c r="P788" i="42" s="1"/>
  <c r="K178" i="42"/>
  <c r="P178" i="42" s="1"/>
  <c r="K631" i="42"/>
  <c r="P631" i="42" s="1"/>
  <c r="K546" i="42"/>
  <c r="P546" i="42" s="1"/>
  <c r="K146" i="42"/>
  <c r="P146" i="42" s="1"/>
  <c r="K129" i="42"/>
  <c r="K537" i="42"/>
  <c r="K218" i="42"/>
  <c r="K172" i="42"/>
  <c r="K139" i="42"/>
  <c r="K548" i="42"/>
  <c r="K134" i="42"/>
  <c r="K641" i="42"/>
  <c r="P641" i="42" s="1"/>
  <c r="K529" i="42"/>
  <c r="K140" i="42"/>
  <c r="K538" i="42"/>
  <c r="P538" i="42" s="1"/>
  <c r="K210" i="42"/>
  <c r="K633" i="42"/>
  <c r="P633" i="42" s="1"/>
  <c r="K162" i="42"/>
  <c r="P162" i="42" s="1"/>
  <c r="K135" i="42"/>
  <c r="P135" i="42" s="1"/>
  <c r="K219" i="42"/>
  <c r="P219" i="42" s="1"/>
  <c r="K619" i="42"/>
  <c r="P619" i="42" s="1"/>
  <c r="K207" i="42"/>
  <c r="K544" i="42"/>
  <c r="P544" i="42" s="1"/>
  <c r="K150" i="42"/>
  <c r="P150" i="42" s="1"/>
  <c r="K514" i="42"/>
  <c r="P514" i="42" s="1"/>
  <c r="K130" i="42"/>
  <c r="P130" i="42" s="1"/>
  <c r="K193" i="42"/>
  <c r="K181" i="42"/>
  <c r="P181" i="42" s="1"/>
  <c r="K578" i="42"/>
  <c r="K173" i="42"/>
  <c r="P173" i="42" s="1"/>
  <c r="K549" i="42"/>
  <c r="K182" i="42"/>
  <c r="K866" i="42"/>
  <c r="P866" i="42" s="1"/>
  <c r="K623" i="42"/>
  <c r="P623" i="42" s="1"/>
  <c r="K498" i="42"/>
  <c r="P498" i="42" s="1"/>
  <c r="K68" i="42"/>
  <c r="P68" i="42" s="1"/>
  <c r="K75" i="42"/>
  <c r="K499" i="42"/>
  <c r="P499" i="42" s="1"/>
  <c r="K304" i="42"/>
  <c r="P304" i="42" s="1"/>
  <c r="K679" i="42"/>
  <c r="P679" i="42" s="1"/>
  <c r="K671" i="42"/>
  <c r="P671" i="42" s="1"/>
  <c r="K689" i="42"/>
  <c r="P689" i="42" s="1"/>
  <c r="K703" i="42"/>
  <c r="P703" i="42" s="1"/>
  <c r="M152" i="42"/>
  <c r="M195" i="42"/>
  <c r="M164" i="42"/>
  <c r="M185" i="42"/>
  <c r="K899" i="42"/>
  <c r="P673" i="42" l="1"/>
  <c r="P806" i="42"/>
  <c r="P193" i="42"/>
  <c r="P529" i="42"/>
  <c r="P869" i="42"/>
  <c r="P210" i="42"/>
  <c r="P207" i="42"/>
  <c r="M274" i="42"/>
  <c r="P822" i="42"/>
  <c r="P537" i="42"/>
  <c r="P359" i="42"/>
  <c r="P578" i="42"/>
  <c r="M373" i="42"/>
  <c r="K306" i="42"/>
  <c r="P306" i="42" s="1"/>
  <c r="P424" i="42"/>
  <c r="K691" i="42"/>
  <c r="P691" i="42" s="1"/>
  <c r="K705" i="42"/>
  <c r="P705" i="42" s="1"/>
  <c r="P766" i="42"/>
  <c r="P140" i="42"/>
  <c r="P172" i="42"/>
  <c r="P129" i="42"/>
  <c r="P397" i="42"/>
  <c r="P182" i="42"/>
  <c r="O872" i="42"/>
  <c r="P387" i="42"/>
  <c r="P602" i="42"/>
  <c r="P344" i="42"/>
  <c r="P831" i="42"/>
  <c r="P549" i="42"/>
  <c r="P814" i="42"/>
  <c r="P416" i="42"/>
  <c r="P407" i="42"/>
  <c r="P840" i="42"/>
  <c r="P775" i="42"/>
  <c r="P851" i="42"/>
  <c r="P139" i="42"/>
  <c r="K681" i="42"/>
  <c r="P681" i="42" s="1"/>
  <c r="P548" i="42"/>
  <c r="P331" i="42"/>
  <c r="P362" i="42"/>
  <c r="O373" i="42"/>
  <c r="P160" i="42"/>
  <c r="P218" i="42"/>
  <c r="P798" i="42"/>
  <c r="P349" i="42"/>
  <c r="M557" i="42"/>
  <c r="P557" i="42" s="1"/>
  <c r="M595" i="42"/>
  <c r="P595" i="42" s="1"/>
  <c r="P582" i="42"/>
  <c r="P222" i="42"/>
  <c r="P191" i="42"/>
  <c r="P134" i="42"/>
  <c r="O542" i="42"/>
  <c r="O552" i="42"/>
  <c r="O525" i="42"/>
  <c r="O201" i="42"/>
  <c r="P205" i="42"/>
  <c r="P334" i="42"/>
  <c r="K559" i="42"/>
  <c r="K224" i="42"/>
  <c r="P899" i="42"/>
  <c r="P900" i="42"/>
  <c r="K597" i="42"/>
  <c r="P441" i="42"/>
  <c r="M224" i="42"/>
  <c r="M584" i="42"/>
  <c r="P584" i="42" s="1"/>
  <c r="M559" i="42"/>
  <c r="M597" i="42"/>
  <c r="P902" i="42"/>
  <c r="P442" i="42"/>
  <c r="P903" i="42"/>
  <c r="P448" i="42"/>
  <c r="P901" i="42"/>
  <c r="P444" i="42"/>
  <c r="O906" i="42"/>
  <c r="P906" i="42" s="1"/>
  <c r="O449" i="42"/>
  <c r="P449" i="42" s="1"/>
  <c r="K672" i="42"/>
  <c r="P672" i="42" s="1"/>
  <c r="K305" i="42"/>
  <c r="P305" i="42" s="1"/>
  <c r="K690" i="42"/>
  <c r="P690" i="42" s="1"/>
  <c r="K704" i="42"/>
  <c r="P704" i="42" s="1"/>
  <c r="K680" i="42"/>
  <c r="P680" i="42" s="1"/>
  <c r="K21" i="42"/>
  <c r="P14" i="42"/>
  <c r="P41" i="42"/>
  <c r="K53" i="42"/>
  <c r="O83" i="42"/>
  <c r="O101" i="42" s="1"/>
  <c r="M9" i="41" s="1"/>
  <c r="M665" i="42"/>
  <c r="M303" i="42"/>
  <c r="M697" i="42"/>
  <c r="M269" i="42"/>
  <c r="M298" i="42"/>
  <c r="M293" i="42"/>
  <c r="M678" i="42"/>
  <c r="M248" i="42"/>
  <c r="M279" i="42"/>
  <c r="M702" i="42"/>
  <c r="M670" i="42"/>
  <c r="M711" i="42" l="1"/>
  <c r="M688" i="42"/>
  <c r="M728" i="42"/>
  <c r="M717" i="42"/>
  <c r="M286" i="42"/>
  <c r="M317" i="42" s="1"/>
  <c r="K13" i="41" s="1"/>
  <c r="M75" i="42"/>
  <c r="P75" i="42" s="1"/>
  <c r="O367" i="42"/>
  <c r="O843" i="42"/>
  <c r="M876" i="42"/>
  <c r="K558" i="42"/>
  <c r="P558" i="42" s="1"/>
  <c r="K223" i="42"/>
  <c r="P223" i="42" s="1"/>
  <c r="K596" i="42"/>
  <c r="P596" i="42" s="1"/>
  <c r="M83" i="42"/>
  <c r="K583" i="42"/>
  <c r="P583" i="42" s="1"/>
  <c r="K606" i="42"/>
  <c r="P606" i="42" s="1"/>
  <c r="K572" i="42"/>
  <c r="P572" i="42" s="1"/>
  <c r="K532" i="42"/>
  <c r="P532" i="42" s="1"/>
  <c r="K519" i="42"/>
  <c r="P519" i="42" s="1"/>
  <c r="K643" i="42"/>
  <c r="P643" i="42" s="1"/>
  <c r="O876" i="42"/>
  <c r="O195" i="42"/>
  <c r="O152" i="42"/>
  <c r="O185" i="42"/>
  <c r="O164" i="42"/>
  <c r="O865" i="42"/>
  <c r="P224" i="42"/>
  <c r="P559" i="42"/>
  <c r="P597" i="42"/>
  <c r="K876" i="42"/>
  <c r="K622" i="42"/>
  <c r="P622" i="42" s="1"/>
  <c r="M872" i="42"/>
  <c r="P53" i="42"/>
  <c r="I8" i="41"/>
  <c r="O8" i="41" s="1"/>
  <c r="I7" i="41"/>
  <c r="P21" i="42"/>
  <c r="K201" i="42"/>
  <c r="P201" i="42" s="1"/>
  <c r="K152" i="42"/>
  <c r="K195" i="42"/>
  <c r="K542" i="42"/>
  <c r="P542" i="42" s="1"/>
  <c r="K164" i="42"/>
  <c r="K185" i="42"/>
  <c r="K525" i="42"/>
  <c r="P525" i="42" s="1"/>
  <c r="K552" i="42"/>
  <c r="P552" i="42" s="1"/>
  <c r="O697" i="42"/>
  <c r="O279" i="42"/>
  <c r="O711" i="42"/>
  <c r="O303" i="42"/>
  <c r="O688" i="42"/>
  <c r="O269" i="42"/>
  <c r="O717" i="42"/>
  <c r="O298" i="42"/>
  <c r="O665" i="42"/>
  <c r="O678" i="42"/>
  <c r="O274" i="42"/>
  <c r="O248" i="42"/>
  <c r="O293" i="42"/>
  <c r="O728" i="42"/>
  <c r="O286" i="42"/>
  <c r="O702" i="42"/>
  <c r="O670" i="42"/>
  <c r="O566" i="42"/>
  <c r="O604" i="42"/>
  <c r="O607" i="42"/>
  <c r="O565" i="42"/>
  <c r="O568" i="42"/>
  <c r="O531" i="42"/>
  <c r="O530" i="42"/>
  <c r="O518" i="42"/>
  <c r="O642" i="42"/>
  <c r="O515" i="42"/>
  <c r="O601" i="42"/>
  <c r="O769" i="42"/>
  <c r="O780" i="42"/>
  <c r="O352" i="42"/>
  <c r="O338" i="42"/>
  <c r="O7" i="41" l="1"/>
  <c r="P152" i="42"/>
  <c r="K252" i="42"/>
  <c r="P252" i="42" s="1"/>
  <c r="K283" i="42"/>
  <c r="P283" i="42" s="1"/>
  <c r="M101" i="42"/>
  <c r="K9" i="41" s="1"/>
  <c r="K76" i="42"/>
  <c r="P76" i="42" s="1"/>
  <c r="O764" i="42"/>
  <c r="P876" i="42"/>
  <c r="P185" i="42"/>
  <c r="O777" i="42"/>
  <c r="P195" i="42"/>
  <c r="P164" i="42"/>
  <c r="K373" i="42"/>
  <c r="P373" i="42" s="1"/>
  <c r="M604" i="42"/>
  <c r="M607" i="42"/>
  <c r="M565" i="42"/>
  <c r="M568" i="42"/>
  <c r="M566" i="42"/>
  <c r="M843" i="42"/>
  <c r="M367" i="42"/>
  <c r="M865" i="42"/>
  <c r="K865" i="42"/>
  <c r="O317" i="42"/>
  <c r="M13" i="41" s="1"/>
  <c r="K872" i="42"/>
  <c r="P872" i="42" s="1"/>
  <c r="K83" i="42"/>
  <c r="K702" i="42"/>
  <c r="P702" i="42" s="1"/>
  <c r="K670" i="42"/>
  <c r="P670" i="42" s="1"/>
  <c r="K269" i="42"/>
  <c r="P269" i="42" s="1"/>
  <c r="K728" i="42"/>
  <c r="P728" i="42" s="1"/>
  <c r="K293" i="42"/>
  <c r="P293" i="42" s="1"/>
  <c r="K688" i="42"/>
  <c r="P688" i="42" s="1"/>
  <c r="K248" i="42"/>
  <c r="K286" i="42"/>
  <c r="P286" i="42" s="1"/>
  <c r="K697" i="42"/>
  <c r="P697" i="42" s="1"/>
  <c r="K279" i="42"/>
  <c r="P279" i="42" s="1"/>
  <c r="K274" i="42"/>
  <c r="P274" i="42" s="1"/>
  <c r="K665" i="42"/>
  <c r="P665" i="42" s="1"/>
  <c r="K298" i="42"/>
  <c r="P298" i="42" s="1"/>
  <c r="K717" i="42"/>
  <c r="P717" i="42" s="1"/>
  <c r="K678" i="42"/>
  <c r="P678" i="42" s="1"/>
  <c r="K711" i="42"/>
  <c r="P711" i="42" s="1"/>
  <c r="K303" i="42"/>
  <c r="P303" i="42" s="1"/>
  <c r="O551" i="42"/>
  <c r="O200" i="42"/>
  <c r="O621" i="42"/>
  <c r="O763" i="42"/>
  <c r="O414" i="42"/>
  <c r="O874" i="42"/>
  <c r="O636" i="42"/>
  <c r="O143" i="42"/>
  <c r="O535" i="42"/>
  <c r="O369" i="42"/>
  <c r="O524" i="42"/>
  <c r="O861" i="42"/>
  <c r="O762" i="42"/>
  <c r="O732" i="42"/>
  <c r="O588" i="42"/>
  <c r="O541" i="42"/>
  <c r="O516" i="42"/>
  <c r="O761" i="42"/>
  <c r="O570" i="42"/>
  <c r="O113" i="42"/>
  <c r="O502" i="42"/>
  <c r="O492" i="42"/>
  <c r="O176" i="42"/>
  <c r="O385" i="42"/>
  <c r="O637" i="42"/>
  <c r="O214" i="42"/>
  <c r="O867" i="42"/>
  <c r="O368" i="42"/>
  <c r="O395" i="42"/>
  <c r="O723" i="42" l="1"/>
  <c r="O493" i="42"/>
  <c r="O510" i="42" s="1"/>
  <c r="M18" i="41" s="1"/>
  <c r="O398" i="42"/>
  <c r="O321" i="42"/>
  <c r="O846" i="42"/>
  <c r="O860" i="42"/>
  <c r="O107" i="42"/>
  <c r="O125" i="42" s="1"/>
  <c r="M11" i="41" s="1"/>
  <c r="O379" i="42"/>
  <c r="O392" i="42"/>
  <c r="O856" i="42"/>
  <c r="O755" i="42"/>
  <c r="O202" i="42"/>
  <c r="O517" i="42"/>
  <c r="O789" i="42"/>
  <c r="O609" i="42"/>
  <c r="O838" i="42"/>
  <c r="O829" i="42"/>
  <c r="O796" i="42"/>
  <c r="M780" i="42"/>
  <c r="M352" i="42"/>
  <c r="M769" i="42"/>
  <c r="M338" i="42"/>
  <c r="K723" i="42"/>
  <c r="K860" i="42"/>
  <c r="P865" i="42"/>
  <c r="M723" i="42"/>
  <c r="M860" i="42"/>
  <c r="M113" i="42"/>
  <c r="M502" i="42"/>
  <c r="M492" i="42"/>
  <c r="M789" i="42"/>
  <c r="M777" i="42"/>
  <c r="M517" i="42"/>
  <c r="M398" i="42"/>
  <c r="M202" i="42"/>
  <c r="M755" i="42"/>
  <c r="M107" i="42"/>
  <c r="M321" i="42"/>
  <c r="M846" i="42"/>
  <c r="M392" i="42"/>
  <c r="M493" i="42"/>
  <c r="M379" i="42"/>
  <c r="M856" i="42"/>
  <c r="M530" i="42"/>
  <c r="M531" i="42"/>
  <c r="M518" i="42"/>
  <c r="M642" i="42"/>
  <c r="M515" i="42"/>
  <c r="P83" i="42"/>
  <c r="K101" i="42"/>
  <c r="K530" i="42"/>
  <c r="K515" i="42"/>
  <c r="K531" i="42"/>
  <c r="K642" i="42"/>
  <c r="K518" i="42"/>
  <c r="P248" i="42"/>
  <c r="K317" i="42"/>
  <c r="K604" i="42"/>
  <c r="P604" i="42" s="1"/>
  <c r="K607" i="42"/>
  <c r="P607" i="42" s="1"/>
  <c r="K566" i="42"/>
  <c r="P566" i="42" s="1"/>
  <c r="K565" i="42"/>
  <c r="P565" i="42" s="1"/>
  <c r="K568" i="42"/>
  <c r="P568" i="42" s="1"/>
  <c r="K843" i="42"/>
  <c r="P843" i="42" s="1"/>
  <c r="K367" i="42"/>
  <c r="P367" i="42" s="1"/>
  <c r="K338" i="42"/>
  <c r="K780" i="42"/>
  <c r="K769" i="42"/>
  <c r="K352" i="42"/>
  <c r="K493" i="42"/>
  <c r="K392" i="42"/>
  <c r="K398" i="42"/>
  <c r="K517" i="42"/>
  <c r="K856" i="42"/>
  <c r="K202" i="42"/>
  <c r="K755" i="42"/>
  <c r="K846" i="42"/>
  <c r="K107" i="42"/>
  <c r="K379" i="42"/>
  <c r="K321" i="42"/>
  <c r="K777" i="42"/>
  <c r="K789" i="42"/>
  <c r="K492" i="42"/>
  <c r="K502" i="42"/>
  <c r="K113" i="42"/>
  <c r="O898" i="42"/>
  <c r="O714" i="42"/>
  <c r="O708" i="42"/>
  <c r="O684" i="42"/>
  <c r="O694" i="42"/>
  <c r="O325" i="42"/>
  <c r="O577" i="42"/>
  <c r="O528" i="42"/>
  <c r="O206" i="42"/>
  <c r="O209" i="42"/>
  <c r="O640" i="42"/>
  <c r="O192" i="42"/>
  <c r="O180" i="42"/>
  <c r="O632" i="42"/>
  <c r="O161" i="42"/>
  <c r="O618" i="42"/>
  <c r="O149" i="42"/>
  <c r="O543" i="42"/>
  <c r="O513" i="42"/>
  <c r="O326" i="42"/>
  <c r="O151" i="42"/>
  <c r="O194" i="42"/>
  <c r="O163" i="42"/>
  <c r="O184" i="42"/>
  <c r="O327" i="42"/>
  <c r="P352" i="42" l="1"/>
  <c r="P492" i="42"/>
  <c r="P846" i="42"/>
  <c r="P398" i="42"/>
  <c r="O328" i="42"/>
  <c r="O438" i="42" s="1"/>
  <c r="M14" i="41" s="1"/>
  <c r="O852" i="42"/>
  <c r="O895" i="42" s="1"/>
  <c r="M21" i="41" s="1"/>
  <c r="M40" i="41" s="1"/>
  <c r="P780" i="42"/>
  <c r="P769" i="42"/>
  <c r="P789" i="42"/>
  <c r="P338" i="42"/>
  <c r="P493" i="42"/>
  <c r="P530" i="42"/>
  <c r="P517" i="42"/>
  <c r="K601" i="42"/>
  <c r="M852" i="42"/>
  <c r="M764" i="42"/>
  <c r="P202" i="42"/>
  <c r="K852" i="42"/>
  <c r="K764" i="42"/>
  <c r="P113" i="42"/>
  <c r="P321" i="42"/>
  <c r="P642" i="42"/>
  <c r="P515" i="42"/>
  <c r="P502" i="42"/>
  <c r="P392" i="42"/>
  <c r="P860" i="42"/>
  <c r="P723" i="42"/>
  <c r="M125" i="42"/>
  <c r="K11" i="41" s="1"/>
  <c r="M510" i="42"/>
  <c r="K18" i="41" s="1"/>
  <c r="P379" i="42"/>
  <c r="P531" i="42"/>
  <c r="P856" i="42"/>
  <c r="P518" i="42"/>
  <c r="P777" i="42"/>
  <c r="M609" i="42"/>
  <c r="M570" i="42"/>
  <c r="M637" i="42"/>
  <c r="M414" i="42"/>
  <c r="M763" i="42"/>
  <c r="M395" i="42"/>
  <c r="M761" i="42"/>
  <c r="M214" i="42"/>
  <c r="M541" i="42"/>
  <c r="M601" i="42"/>
  <c r="M588" i="42"/>
  <c r="M176" i="42"/>
  <c r="M369" i="42"/>
  <c r="M143" i="42"/>
  <c r="M874" i="42"/>
  <c r="M636" i="42"/>
  <c r="M368" i="42"/>
  <c r="M621" i="42"/>
  <c r="M516" i="42"/>
  <c r="M524" i="42"/>
  <c r="M385" i="42"/>
  <c r="M535" i="42"/>
  <c r="M861" i="42"/>
  <c r="M551" i="42"/>
  <c r="M867" i="42"/>
  <c r="M762" i="42"/>
  <c r="M200" i="42"/>
  <c r="M732" i="42"/>
  <c r="K609" i="42"/>
  <c r="K325" i="42"/>
  <c r="K763" i="42"/>
  <c r="K874" i="42"/>
  <c r="K636" i="42"/>
  <c r="K861" i="42"/>
  <c r="P755" i="42"/>
  <c r="I13" i="41"/>
  <c r="O13" i="41" s="1"/>
  <c r="P317" i="42"/>
  <c r="K867" i="42"/>
  <c r="K761" i="42"/>
  <c r="P107" i="42"/>
  <c r="K125" i="42"/>
  <c r="P101" i="42"/>
  <c r="I9" i="41"/>
  <c r="K510" i="42"/>
  <c r="O440" i="42"/>
  <c r="O462" i="42" s="1"/>
  <c r="M15" i="41" s="1"/>
  <c r="O654" i="42"/>
  <c r="M19" i="41" s="1"/>
  <c r="O897" i="42"/>
  <c r="O919" i="42" s="1"/>
  <c r="M22" i="41" s="1"/>
  <c r="O750" i="42"/>
  <c r="M20" i="41" s="1"/>
  <c r="O245" i="42"/>
  <c r="M12" i="41" s="1"/>
  <c r="K328" i="42"/>
  <c r="O9" i="41" l="1"/>
  <c r="P852" i="42"/>
  <c r="P764" i="42"/>
  <c r="P874" i="42"/>
  <c r="P867" i="42"/>
  <c r="P861" i="42"/>
  <c r="K829" i="42"/>
  <c r="K796" i="42"/>
  <c r="K838" i="42"/>
  <c r="M838" i="42"/>
  <c r="M829" i="42"/>
  <c r="M796" i="42"/>
  <c r="P763" i="42"/>
  <c r="P761" i="42"/>
  <c r="K762" i="42"/>
  <c r="P636" i="42"/>
  <c r="K637" i="42"/>
  <c r="P637" i="42" s="1"/>
  <c r="K621" i="42"/>
  <c r="P621" i="42" s="1"/>
  <c r="M325" i="42"/>
  <c r="P325" i="42" s="1"/>
  <c r="P601" i="42"/>
  <c r="M327" i="42"/>
  <c r="M194" i="42"/>
  <c r="M151" i="42"/>
  <c r="M326" i="42"/>
  <c r="M206" i="42"/>
  <c r="M209" i="42"/>
  <c r="M161" i="42"/>
  <c r="M528" i="42"/>
  <c r="M149" i="42"/>
  <c r="M513" i="42"/>
  <c r="M632" i="42"/>
  <c r="M618" i="42"/>
  <c r="M192" i="42"/>
  <c r="M543" i="42"/>
  <c r="M180" i="42"/>
  <c r="M640" i="42"/>
  <c r="M577" i="42"/>
  <c r="M898" i="42"/>
  <c r="M708" i="42"/>
  <c r="M684" i="42"/>
  <c r="M694" i="42"/>
  <c r="M714" i="42"/>
  <c r="M184" i="42"/>
  <c r="M163" i="42"/>
  <c r="P609" i="42"/>
  <c r="K395" i="42"/>
  <c r="P395" i="42" s="1"/>
  <c r="K524" i="42"/>
  <c r="P524" i="42" s="1"/>
  <c r="K732" i="42"/>
  <c r="P732" i="42" s="1"/>
  <c r="K694" i="42"/>
  <c r="K708" i="42"/>
  <c r="K684" i="42"/>
  <c r="K714" i="42"/>
  <c r="K184" i="42"/>
  <c r="K163" i="42"/>
  <c r="I18" i="41"/>
  <c r="O18" i="41" s="1"/>
  <c r="P510" i="42"/>
  <c r="K516" i="42"/>
  <c r="P516" i="42" s="1"/>
  <c r="K535" i="42"/>
  <c r="P535" i="42" s="1"/>
  <c r="K369" i="42"/>
  <c r="P369" i="42" s="1"/>
  <c r="K214" i="42"/>
  <c r="P214" i="42" s="1"/>
  <c r="K618" i="42"/>
  <c r="K640" i="42"/>
  <c r="K206" i="42"/>
  <c r="K192" i="42"/>
  <c r="K577" i="42"/>
  <c r="K209" i="42"/>
  <c r="K632" i="42"/>
  <c r="K161" i="42"/>
  <c r="K543" i="42"/>
  <c r="K149" i="42"/>
  <c r="K513" i="42"/>
  <c r="K180" i="42"/>
  <c r="K528" i="42"/>
  <c r="K368" i="42"/>
  <c r="P368" i="42" s="1"/>
  <c r="K570" i="42"/>
  <c r="P570" i="42" s="1"/>
  <c r="K385" i="42"/>
  <c r="P385" i="42" s="1"/>
  <c r="K588" i="42"/>
  <c r="P588" i="42" s="1"/>
  <c r="K414" i="42"/>
  <c r="P414" i="42" s="1"/>
  <c r="K551" i="42"/>
  <c r="P551" i="42" s="1"/>
  <c r="K200" i="42"/>
  <c r="P200" i="42" s="1"/>
  <c r="K151" i="42"/>
  <c r="K194" i="42"/>
  <c r="K176" i="42"/>
  <c r="P176" i="42" s="1"/>
  <c r="P125" i="42"/>
  <c r="I11" i="41"/>
  <c r="O11" i="41" s="1"/>
  <c r="K143" i="42"/>
  <c r="K541" i="42"/>
  <c r="P541" i="42" s="1"/>
  <c r="E12" i="1"/>
  <c r="P151" i="42" l="1"/>
  <c r="P528" i="42"/>
  <c r="P206" i="42"/>
  <c r="M895" i="42"/>
  <c r="K21" i="41" s="1"/>
  <c r="P149" i="42"/>
  <c r="P838" i="42"/>
  <c r="P796" i="42"/>
  <c r="P829" i="42"/>
  <c r="P762" i="42"/>
  <c r="K895" i="42"/>
  <c r="P640" i="42"/>
  <c r="P543" i="42"/>
  <c r="P632" i="42"/>
  <c r="P708" i="42"/>
  <c r="P209" i="42"/>
  <c r="P577" i="42"/>
  <c r="P192" i="42"/>
  <c r="P184" i="42"/>
  <c r="M654" i="42"/>
  <c r="K19" i="41" s="1"/>
  <c r="P194" i="42"/>
  <c r="P714" i="42"/>
  <c r="P180" i="42"/>
  <c r="M245" i="42"/>
  <c r="K12" i="41" s="1"/>
  <c r="M440" i="42"/>
  <c r="M462" i="42" s="1"/>
  <c r="K15" i="41" s="1"/>
  <c r="P694" i="42"/>
  <c r="P163" i="42"/>
  <c r="M897" i="42"/>
  <c r="M919" i="42" s="1"/>
  <c r="K22" i="41" s="1"/>
  <c r="M750" i="42"/>
  <c r="K20" i="41" s="1"/>
  <c r="M328" i="42"/>
  <c r="P328" i="42" s="1"/>
  <c r="P161" i="42"/>
  <c r="P618" i="42"/>
  <c r="P143" i="42"/>
  <c r="K245" i="42"/>
  <c r="P513" i="42"/>
  <c r="K654" i="42"/>
  <c r="K326" i="42"/>
  <c r="K327" i="42"/>
  <c r="P327" i="42" s="1"/>
  <c r="P684" i="42"/>
  <c r="K750" i="42"/>
  <c r="P895" i="42" l="1"/>
  <c r="I21" i="41"/>
  <c r="O21" i="41" s="1"/>
  <c r="M438" i="42"/>
  <c r="K14" i="41" s="1"/>
  <c r="P654" i="42"/>
  <c r="I19" i="41"/>
  <c r="O19" i="41" s="1"/>
  <c r="P326" i="42"/>
  <c r="K438" i="42"/>
  <c r="K897" i="42"/>
  <c r="I12" i="41"/>
  <c r="P245" i="42"/>
  <c r="P750" i="42"/>
  <c r="I20" i="41"/>
  <c r="O20" i="41" s="1"/>
  <c r="K440" i="42"/>
  <c r="K898" i="42"/>
  <c r="P898" i="42" s="1"/>
  <c r="O12" i="41" l="1"/>
  <c r="K40" i="41"/>
  <c r="E9" i="1" s="1"/>
  <c r="P438" i="42"/>
  <c r="I14" i="41"/>
  <c r="O14" i="41" s="1"/>
  <c r="P440" i="42"/>
  <c r="K462" i="42"/>
  <c r="K919" i="42"/>
  <c r="P897" i="42"/>
  <c r="E18" i="1" l="1"/>
  <c r="E16" i="1"/>
  <c r="E10" i="1"/>
  <c r="E11" i="1" s="1"/>
  <c r="E14" i="1" s="1"/>
  <c r="E15" i="1"/>
  <c r="E17" i="1" s="1"/>
  <c r="E13" i="1"/>
  <c r="P919" i="42"/>
  <c r="I22" i="41"/>
  <c r="O22" i="41" s="1"/>
  <c r="P462" i="42"/>
  <c r="I15" i="41"/>
  <c r="I40" i="41" s="1"/>
  <c r="O15" i="41" l="1"/>
  <c r="O40" i="41" s="1"/>
  <c r="E6" i="1"/>
  <c r="E21" i="1" l="1"/>
  <c r="E20" i="1"/>
  <c r="E7" i="1"/>
  <c r="E8" i="1" s="1"/>
  <c r="E22" i="1" l="1"/>
  <c r="E19" i="1"/>
  <c r="E23" i="1" l="1"/>
  <c r="E24" i="1" s="1"/>
  <c r="E25" i="1" s="1"/>
  <c r="E26" i="1" l="1"/>
  <c r="E28" i="1" s="1"/>
  <c r="E29" i="1" l="1"/>
  <c r="E30" i="1" s="1"/>
  <c r="G25" i="1"/>
  <c r="G23" i="1"/>
  <c r="G28" i="1"/>
  <c r="G11" i="1"/>
  <c r="G8" i="1"/>
  <c r="G27" i="1"/>
  <c r="G26" i="1"/>
  <c r="G24" i="1" l="1"/>
</calcChain>
</file>

<file path=xl/sharedStrings.xml><?xml version="1.0" encoding="utf-8"?>
<sst xmlns="http://schemas.openxmlformats.org/spreadsheetml/2006/main" count="4458" uniqueCount="1769">
  <si>
    <t>간접노무비</t>
    <phoneticPr fontId="3" type="noConversion"/>
  </si>
  <si>
    <t>직접재료비</t>
    <phoneticPr fontId="3" type="noConversion"/>
  </si>
  <si>
    <t>연금보험료</t>
    <phoneticPr fontId="3" type="noConversion"/>
  </si>
  <si>
    <t>순설치원가</t>
    <phoneticPr fontId="3" type="noConversion"/>
  </si>
  <si>
    <t>부가가치세 (10%)</t>
    <phoneticPr fontId="3" type="noConversion"/>
  </si>
  <si>
    <t>고용보험료</t>
    <phoneticPr fontId="3" type="noConversion"/>
  </si>
  <si>
    <t>건강보험료</t>
    <phoneticPr fontId="3" type="noConversion"/>
  </si>
  <si>
    <t>퇴직공제부금비</t>
    <phoneticPr fontId="3" type="noConversion"/>
  </si>
  <si>
    <t>환경보전비</t>
    <phoneticPr fontId="3" type="noConversion"/>
  </si>
  <si>
    <t>-</t>
    <phoneticPr fontId="3" type="noConversion"/>
  </si>
  <si>
    <t>단위 : 원</t>
  </si>
  <si>
    <t>금   액</t>
    <phoneticPr fontId="3" type="noConversion"/>
  </si>
  <si>
    <t>단위 : 원</t>
    <phoneticPr fontId="3" type="noConversion"/>
  </si>
  <si>
    <t>노인장기요양보험료</t>
    <phoneticPr fontId="3" type="noConversion"/>
  </si>
  <si>
    <t>직접노무비</t>
    <phoneticPr fontId="3" type="noConversion"/>
  </si>
  <si>
    <t>산업안전보건관리비</t>
    <phoneticPr fontId="3" type="noConversion"/>
  </si>
  <si>
    <t>기계경비</t>
    <phoneticPr fontId="3" type="noConversion"/>
  </si>
  <si>
    <t>비           고</t>
    <phoneticPr fontId="3" type="noConversion"/>
  </si>
  <si>
    <t>계</t>
    <phoneticPr fontId="6" type="noConversion"/>
  </si>
  <si>
    <t>㎡</t>
  </si>
  <si>
    <t>m</t>
  </si>
  <si>
    <t>EA</t>
  </si>
  <si>
    <t>식</t>
  </si>
  <si>
    <t>M-BAR</t>
  </si>
  <si>
    <t>대</t>
  </si>
  <si>
    <t>개소</t>
  </si>
  <si>
    <t>450*450</t>
  </si>
  <si>
    <t>SET</t>
  </si>
  <si>
    <t>THK=10mm</t>
  </si>
  <si>
    <t>ton</t>
  </si>
  <si>
    <t>폐자재 처리비</t>
  </si>
  <si>
    <t>셀프레벨링</t>
  </si>
  <si>
    <t>THK=5mm</t>
  </si>
  <si>
    <t>시멘트액체방수</t>
  </si>
  <si>
    <t>산재보험료</t>
    <phoneticPr fontId="3" type="noConversion"/>
  </si>
  <si>
    <t>폐기물처리비</t>
    <phoneticPr fontId="3" type="noConversion"/>
  </si>
  <si>
    <t>기타경비</t>
    <phoneticPr fontId="3" type="noConversion"/>
  </si>
  <si>
    <t>㎡</t>
    <phoneticPr fontId="6" type="noConversion"/>
  </si>
  <si>
    <t xml:space="preserve">구   분 </t>
    <phoneticPr fontId="3" type="noConversion"/>
  </si>
  <si>
    <t>구성비(%)</t>
    <phoneticPr fontId="3" type="noConversion"/>
  </si>
  <si>
    <t xml:space="preserve"> 비   목</t>
    <phoneticPr fontId="3" type="noConversion"/>
  </si>
  <si>
    <t>간접재료비</t>
    <phoneticPr fontId="3" type="noConversion"/>
  </si>
  <si>
    <t>소계</t>
    <phoneticPr fontId="3" type="noConversion"/>
  </si>
  <si>
    <t>총원가</t>
    <phoneticPr fontId="3" type="noConversion"/>
  </si>
  <si>
    <t>합계</t>
    <phoneticPr fontId="3" type="noConversion"/>
  </si>
  <si>
    <t>m</t>
    <phoneticPr fontId="6" type="noConversion"/>
  </si>
  <si>
    <t>녹막이페인트</t>
    <phoneticPr fontId="6" type="noConversion"/>
  </si>
  <si>
    <t>벽체2회</t>
    <phoneticPr fontId="6" type="noConversion"/>
  </si>
  <si>
    <t>합계</t>
    <phoneticPr fontId="6" type="noConversion"/>
  </si>
  <si>
    <t>계</t>
    <phoneticPr fontId="6" type="noConversion"/>
  </si>
  <si>
    <t>㎡</t>
    <phoneticPr fontId="3" type="noConversion"/>
  </si>
  <si>
    <t>THK=10mm</t>
    <phoneticPr fontId="6" type="noConversion"/>
  </si>
  <si>
    <t>Kg</t>
    <phoneticPr fontId="3" type="noConversion"/>
  </si>
  <si>
    <t>걸레받이</t>
  </si>
  <si>
    <t>인테리어 필름 붙임</t>
  </si>
  <si>
    <t>재료분리대</t>
  </si>
  <si>
    <t>THK=5mm</t>
    <phoneticPr fontId="6" type="noConversion"/>
  </si>
  <si>
    <t>순번</t>
    <phoneticPr fontId="3" type="noConversion"/>
  </si>
  <si>
    <t>단위</t>
    <phoneticPr fontId="3" type="noConversion"/>
  </si>
  <si>
    <t>ST'L PLATE</t>
    <phoneticPr fontId="3" type="noConversion"/>
  </si>
  <si>
    <t>개소</t>
    <phoneticPr fontId="6" type="noConversion"/>
  </si>
  <si>
    <t>벽체 철거</t>
    <phoneticPr fontId="6" type="noConversion"/>
  </si>
  <si>
    <t>내역산출표</t>
    <phoneticPr fontId="3" type="noConversion"/>
  </si>
  <si>
    <t>재</t>
    <phoneticPr fontId="3" type="noConversion"/>
  </si>
  <si>
    <t>료</t>
    <phoneticPr fontId="3" type="noConversion"/>
  </si>
  <si>
    <t>비</t>
    <phoneticPr fontId="3" type="noConversion"/>
  </si>
  <si>
    <t>노</t>
    <phoneticPr fontId="3" type="noConversion"/>
  </si>
  <si>
    <t>무</t>
    <phoneticPr fontId="3" type="noConversion"/>
  </si>
  <si>
    <t>경</t>
    <phoneticPr fontId="3" type="noConversion"/>
  </si>
  <si>
    <t>품   명</t>
    <phoneticPr fontId="3" type="noConversion"/>
  </si>
  <si>
    <t>순설치원가+일반관리비+이윤</t>
    <phoneticPr fontId="3" type="noConversion"/>
  </si>
  <si>
    <t>산출근거(지우지마시오)</t>
    <phoneticPr fontId="6" type="noConversion"/>
  </si>
  <si>
    <t>재질 및 규격</t>
    <phoneticPr fontId="3" type="noConversion"/>
  </si>
  <si>
    <t>소변기</t>
  </si>
  <si>
    <t>세면수전</t>
  </si>
  <si>
    <t>휴지걸이</t>
  </si>
  <si>
    <t>이동식강관조립말비계</t>
    <phoneticPr fontId="9" type="noConversion"/>
  </si>
  <si>
    <t>비  고</t>
    <phoneticPr fontId="3" type="noConversion"/>
  </si>
  <si>
    <t>모르타르 기계바름</t>
    <phoneticPr fontId="6" type="noConversion"/>
  </si>
  <si>
    <t>우레탄계도막방수(비노출)</t>
    <phoneticPr fontId="6" type="noConversion"/>
  </si>
  <si>
    <t>T=3, 바닥</t>
    <phoneticPr fontId="6" type="noConversion"/>
  </si>
  <si>
    <t>T=3, 수직부 및 특별</t>
    <phoneticPr fontId="6" type="noConversion"/>
  </si>
  <si>
    <t>바닥, THK=30mm</t>
    <phoneticPr fontId="6" type="noConversion"/>
  </si>
  <si>
    <t>타일 바탕고르기</t>
    <phoneticPr fontId="6" type="noConversion"/>
  </si>
  <si>
    <t>벽체, THK=18mm</t>
    <phoneticPr fontId="6" type="noConversion"/>
  </si>
  <si>
    <t>AL 몰딩설치</t>
    <phoneticPr fontId="6" type="noConversion"/>
  </si>
  <si>
    <t>가설분전반</t>
    <phoneticPr fontId="9" type="noConversion"/>
  </si>
  <si>
    <t>자재 소운반</t>
    <phoneticPr fontId="6" type="noConversion"/>
  </si>
  <si>
    <t>15층 이하, 승강기 사용기준</t>
    <phoneticPr fontId="6" type="noConversion"/>
  </si>
  <si>
    <t>방염</t>
    <phoneticPr fontId="6" type="noConversion"/>
  </si>
  <si>
    <t>1회기준(서류)</t>
    <phoneticPr fontId="6" type="noConversion"/>
  </si>
  <si>
    <t>판재류 철거</t>
    <phoneticPr fontId="6" type="noConversion"/>
  </si>
  <si>
    <t xml:space="preserve">&lt; 표 : 1 &gt; </t>
    <phoneticPr fontId="3" type="noConversion"/>
  </si>
  <si>
    <t>내역집계표</t>
    <phoneticPr fontId="3" type="noConversion"/>
  </si>
  <si>
    <t>낙찰률</t>
    <phoneticPr fontId="3" type="noConversion"/>
  </si>
  <si>
    <t>단위 : 원</t>
    <phoneticPr fontId="3" type="noConversion"/>
  </si>
  <si>
    <t>순번</t>
    <phoneticPr fontId="3" type="noConversion"/>
  </si>
  <si>
    <t>구   분</t>
    <phoneticPr fontId="3" type="noConversion"/>
  </si>
  <si>
    <t>규   격</t>
    <phoneticPr fontId="3" type="noConversion"/>
  </si>
  <si>
    <t>단위</t>
    <phoneticPr fontId="3" type="noConversion"/>
  </si>
  <si>
    <t>수량</t>
    <phoneticPr fontId="3" type="noConversion"/>
  </si>
  <si>
    <t>직접재료비</t>
    <phoneticPr fontId="3" type="noConversion"/>
  </si>
  <si>
    <t>직접노무비</t>
    <phoneticPr fontId="3" type="noConversion"/>
  </si>
  <si>
    <t>기계경비</t>
    <phoneticPr fontId="3" type="noConversion"/>
  </si>
  <si>
    <t>합   계</t>
    <phoneticPr fontId="3" type="noConversion"/>
  </si>
  <si>
    <t>비 고</t>
    <phoneticPr fontId="3" type="noConversion"/>
  </si>
  <si>
    <t>식</t>
    <phoneticPr fontId="3" type="noConversion"/>
  </si>
  <si>
    <t>식</t>
    <phoneticPr fontId="3" type="noConversion"/>
  </si>
  <si>
    <t>합      계</t>
    <phoneticPr fontId="3" type="noConversion"/>
  </si>
  <si>
    <t>※</t>
    <phoneticPr fontId="3" type="noConversion"/>
  </si>
  <si>
    <t>폐기물처리비</t>
    <phoneticPr fontId="3" type="noConversion"/>
  </si>
  <si>
    <t>※메모</t>
    <phoneticPr fontId="3" type="noConversion"/>
  </si>
  <si>
    <t>천장틀 해체</t>
    <phoneticPr fontId="6" type="noConversion"/>
  </si>
  <si>
    <t>벽체틀 해체</t>
    <phoneticPr fontId="6" type="noConversion"/>
  </si>
  <si>
    <t>THK=80mm이내, 지정 바닥면</t>
    <phoneticPr fontId="6" type="noConversion"/>
  </si>
  <si>
    <t>지정타일, 400*600각 이상</t>
    <phoneticPr fontId="6" type="noConversion"/>
  </si>
  <si>
    <t xml:space="preserve">&lt; 표 : 2 &gt; </t>
    <phoneticPr fontId="3" type="noConversion"/>
  </si>
  <si>
    <t>수량</t>
    <phoneticPr fontId="3" type="noConversion"/>
  </si>
  <si>
    <t>금액</t>
    <phoneticPr fontId="3" type="noConversion"/>
  </si>
  <si>
    <t>주 1)</t>
    <phoneticPr fontId="3" type="noConversion"/>
  </si>
  <si>
    <t>3개월</t>
    <phoneticPr fontId="6" type="noConversion"/>
  </si>
  <si>
    <t>계</t>
    <phoneticPr fontId="6" type="noConversion"/>
  </si>
  <si>
    <t>1</t>
    <phoneticPr fontId="3" type="noConversion"/>
  </si>
  <si>
    <t>2</t>
    <phoneticPr fontId="3" type="noConversion"/>
  </si>
  <si>
    <t>천장 철거</t>
    <phoneticPr fontId="6" type="noConversion"/>
  </si>
  <si>
    <t>폐자재 수집, 운반비(30Km 이하)</t>
    <phoneticPr fontId="3" type="noConversion"/>
  </si>
  <si>
    <t>혼합건설폐기물, 상차비포함</t>
    <phoneticPr fontId="3" type="noConversion"/>
  </si>
  <si>
    <t>혼합건설폐기물, 가연성5%포함</t>
    <phoneticPr fontId="3" type="noConversion"/>
  </si>
  <si>
    <t>준공청소</t>
    <phoneticPr fontId="6" type="noConversion"/>
  </si>
  <si>
    <t>오염물질제거, 청소</t>
    <phoneticPr fontId="3" type="noConversion"/>
  </si>
  <si>
    <t>(1.5+20+10)*H3</t>
    <phoneticPr fontId="3" type="noConversion"/>
  </si>
  <si>
    <t>원가계산서</t>
    <phoneticPr fontId="3" type="noConversion"/>
  </si>
  <si>
    <t>하도금대금지급보증수수료</t>
    <phoneticPr fontId="3" type="noConversion"/>
  </si>
  <si>
    <t>건명 : 영락교회 50주년기념관 코이노니아 공간 인테리어 공사 (1. 인테리어부문)</t>
    <phoneticPr fontId="3" type="noConversion"/>
  </si>
  <si>
    <t>공통가설공사</t>
  </si>
  <si>
    <t>공통철거공사</t>
  </si>
  <si>
    <t>공통벽체공사</t>
  </si>
  <si>
    <t>벽체마감공사</t>
  </si>
  <si>
    <t>바닥마감공사</t>
  </si>
  <si>
    <t>천정마감공사</t>
  </si>
  <si>
    <t>도어공사</t>
  </si>
  <si>
    <t>제작가구공사</t>
  </si>
  <si>
    <t>지하1층</t>
    <phoneticPr fontId="3" type="noConversion"/>
  </si>
  <si>
    <t>1층</t>
    <phoneticPr fontId="3" type="noConversion"/>
  </si>
  <si>
    <t>5-1</t>
  </si>
  <si>
    <t>5-2</t>
  </si>
  <si>
    <t>4-1</t>
    <phoneticPr fontId="3" type="noConversion"/>
  </si>
  <si>
    <t>4-2</t>
    <phoneticPr fontId="3" type="noConversion"/>
  </si>
  <si>
    <t>4-3</t>
  </si>
  <si>
    <t>4-4</t>
  </si>
  <si>
    <t>4-5</t>
  </si>
  <si>
    <t>4-6</t>
  </si>
  <si>
    <t>먹매김</t>
  </si>
  <si>
    <t>구조부</t>
  </si>
  <si>
    <t>공사면적(지하층1176.67-소극장117.48)+(지상층704.41)</t>
    <phoneticPr fontId="3" type="noConversion"/>
  </si>
  <si>
    <t>공사면적(지하층1176.67-소극장117.48)+(지상층704.41)/120</t>
    <phoneticPr fontId="3" type="noConversion"/>
  </si>
  <si>
    <t>3개소</t>
    <phoneticPr fontId="3" type="noConversion"/>
  </si>
  <si>
    <t>보통(철근콘크리트조)</t>
  </si>
  <si>
    <t>현장정리정돈</t>
  </si>
  <si>
    <t>현장보양</t>
  </si>
  <si>
    <t>합판+비닐+폴리베니아</t>
  </si>
  <si>
    <t>컨테이너 사무실</t>
  </si>
  <si>
    <t>6개월(6,000*3,000),설치,해체</t>
  </si>
  <si>
    <t>가설창고</t>
  </si>
  <si>
    <t>1개소</t>
    <phoneticPr fontId="3" type="noConversion"/>
  </si>
  <si>
    <t>샵드로잉 및 안전관리자등 - 간접노무비</t>
    <phoneticPr fontId="3" type="noConversion"/>
  </si>
  <si>
    <t>강관비계 설치시 설치부위 물량요구됨</t>
    <phoneticPr fontId="3" type="noConversion"/>
  </si>
  <si>
    <t>컨테이너 최소기준 6개월</t>
    <phoneticPr fontId="3" type="noConversion"/>
  </si>
  <si>
    <t>천장 철거</t>
    <phoneticPr fontId="3" type="noConversion"/>
  </si>
  <si>
    <t>철거면적(지하층1068.277-소극장(117.48)-전실(12.22)-제어실(9.55)-준비실(20.19))+(지상층440.89+53.29+57.81)</t>
    <phoneticPr fontId="3" type="noConversion"/>
  </si>
  <si>
    <t>지하층(+(홀(61.52+5.6+3)*h3.6)+(서점7.37*h2.8)+(로비②(12.38*h3.6))+(로비①(14.76*h9.5))+(계단(8.11+4.62)*h9.5))+지상층((화장실여(33.4*H2.5))+(화장실남(34.9*H2.5))+(방풍실①(10*H2.8))+(방풍실②(4.8*H2.8))+(파티션벽(7*H2.8))+(엘레베이터홀(11.7+8)*H2.8)+(계단난간(15.75+24.67)*H1.5)+(홀(10.51*H4.8))+(휴게공간(22.2*H4.8)))</t>
  </si>
  <si>
    <t>3</t>
    <phoneticPr fontId="3" type="noConversion"/>
  </si>
  <si>
    <t>바닥 철거</t>
    <phoneticPr fontId="3" type="noConversion"/>
  </si>
  <si>
    <t>벽체 철거</t>
    <phoneticPr fontId="3" type="noConversion"/>
  </si>
  <si>
    <t>지하층(홀437.12+계단서점113.99)+지상층(화장실여53.29+화장실남57.81+공용부217.94+계단39.79)</t>
  </si>
  <si>
    <t>지정 바닥면</t>
  </si>
  <si>
    <t>타일 해체(압착/접착부)</t>
  </si>
  <si>
    <t>지정 바닥 및 벽면</t>
  </si>
  <si>
    <t>p-tile등 철거면적 반영요구됨</t>
    <phoneticPr fontId="3" type="noConversion"/>
  </si>
  <si>
    <t>집기류 및 기타 철거</t>
    <phoneticPr fontId="3" type="noConversion"/>
  </si>
  <si>
    <t>4</t>
    <phoneticPr fontId="3" type="noConversion"/>
  </si>
  <si>
    <t>바닥몰탈 및 무근구조물 철거</t>
    <phoneticPr fontId="6" type="noConversion"/>
  </si>
  <si>
    <t>공통가구&amp;집기류 철거</t>
    <phoneticPr fontId="3" type="noConversion"/>
  </si>
  <si>
    <t>20명(지상10명+지하10명)</t>
    <phoneticPr fontId="3" type="noConversion"/>
  </si>
  <si>
    <t>SET</t>
    <phoneticPr fontId="3" type="noConversion"/>
  </si>
  <si>
    <t>1set</t>
    <phoneticPr fontId="3" type="noConversion"/>
  </si>
  <si>
    <t>(철거재+발생재 포함)</t>
    <phoneticPr fontId="3" type="noConversion"/>
  </si>
  <si>
    <t>철거재(1881.08*0.118*0.3부분철거)+발생재(1881.08*0.0088)</t>
    <phoneticPr fontId="3" type="noConversion"/>
  </si>
  <si>
    <t>[벽체]</t>
    <phoneticPr fontId="6" type="noConversion"/>
  </si>
  <si>
    <t>KG</t>
  </si>
  <si>
    <t>건축증축공사</t>
    <phoneticPr fontId="3" type="noConversion"/>
  </si>
  <si>
    <t>5-3</t>
  </si>
  <si>
    <t>5-4</t>
  </si>
  <si>
    <t>5-5</t>
  </si>
  <si>
    <t>5-6</t>
  </si>
  <si>
    <t>6-1</t>
    <phoneticPr fontId="3" type="noConversion"/>
  </si>
  <si>
    <t>6-2</t>
    <phoneticPr fontId="3" type="noConversion"/>
  </si>
  <si>
    <t>[철골공사]</t>
    <phoneticPr fontId="6" type="noConversion"/>
  </si>
  <si>
    <t>윈치,렌탈,미니크레인</t>
  </si>
  <si>
    <t>MT 10%</t>
  </si>
  <si>
    <t xml:space="preserve">HILTI 앵커볼트 </t>
    <phoneticPr fontId="3" type="noConversion"/>
  </si>
  <si>
    <t>고장력볼트</t>
  </si>
  <si>
    <t>철골세우기</t>
  </si>
  <si>
    <t>철골설치 장비비</t>
    <phoneticPr fontId="3" type="noConversion"/>
  </si>
  <si>
    <t>철골용접 검사비</t>
    <phoneticPr fontId="3" type="noConversion"/>
  </si>
  <si>
    <t>[DECK PLATE 공사]</t>
    <phoneticPr fontId="6" type="noConversion"/>
  </si>
  <si>
    <t>[칠공사]</t>
    <phoneticPr fontId="6" type="noConversion"/>
  </si>
  <si>
    <t>증축공사 철골 수량산출서 참조</t>
    <phoneticPr fontId="3" type="noConversion"/>
  </si>
  <si>
    <t>[방통공사]</t>
    <phoneticPr fontId="6" type="noConversion"/>
  </si>
  <si>
    <t>바닥, T=150, 구배없음</t>
    <phoneticPr fontId="6" type="noConversion"/>
  </si>
  <si>
    <t>㎡</t>
    <phoneticPr fontId="3" type="noConversion"/>
  </si>
  <si>
    <t>증축면적 77㎡</t>
    <phoneticPr fontId="3" type="noConversion"/>
  </si>
  <si>
    <t>C-STUD</t>
  </si>
  <si>
    <t>C-STUD 65X45X0.8T</t>
  </si>
  <si>
    <t>글라스울</t>
  </si>
  <si>
    <t>50T 글라스울 24K</t>
  </si>
  <si>
    <t>ST'L 각파이프구조틀</t>
  </si>
  <si>
    <t>일반석고보드 취부</t>
  </si>
  <si>
    <t>T=9.5*1PLY</t>
  </si>
  <si>
    <t>방수석고보드 취부</t>
  </si>
  <si>
    <t>합판보강</t>
  </si>
  <si>
    <t>T=9*1PLY</t>
  </si>
  <si>
    <t>((8.35+1.27+9.66+0.95)*H3)+((3.41+5.37)*H2.4)+(22.15*H3.6)+(11.65*H3.3)+((4+7.27+2.76+2.76+2.76+3.57+5.61+1.48+9.4)*H2.7)+(6.24*H2.1)</t>
  </si>
  <si>
    <t>((3.42+0.54)*H3.6)+((5.44+5.44+2.03)*H2.6)</t>
  </si>
  <si>
    <t>(((22.77+2.7+3.42+5.29+1.7)*H2.6)+((15.99+10.49)*H2.4)+((20.37+3.42)*H3.6)+(11.87*H3.3)+((8.08+9.15+6.12+5.76+27.18+6.92)*H2.7))*2PLY-방수석고123.32-합판247.43+(6.24*H2.1*2PLY)</t>
  </si>
  <si>
    <t>(22.12*H2.6)+((13.14+10.49)*H2.4)+(3.37*H2.7)</t>
  </si>
  <si>
    <t>((8.07+9.16+2.76+6.38+17.42)*H2.7)+(34*H3.8)</t>
  </si>
  <si>
    <t>[파티션]</t>
    <phoneticPr fontId="6" type="noConversion"/>
  </si>
  <si>
    <t>ㅁ-50*50</t>
  </si>
  <si>
    <t>((8.4+3.0+1.69+4.74+8.08)*H1.1*2겹)+(4.63*H1.5)+((3.5+5.49+1.5)*H1.1*2겹)</t>
  </si>
  <si>
    <t>(((8.4+3.0+1.69+4.74+8.08)*H1.1*4겹)+((3.5+5.49+1.5)*H1.1*4겹)+(4.63*H1.5*4겹))-합판취부42.39</t>
  </si>
  <si>
    <t>((8.4+3.0+1.69+4.74+8.08)*H1.1)+(4.63*H1.5*2면)</t>
  </si>
  <si>
    <t>(11.87*H2.4)</t>
  </si>
  <si>
    <t>[전실]</t>
    <phoneticPr fontId="6" type="noConversion"/>
  </si>
  <si>
    <t>지정V.P. 벽체면</t>
  </si>
  <si>
    <t>지정V.P. 벽체면</t>
    <phoneticPr fontId="6" type="noConversion"/>
  </si>
  <si>
    <t>도장 바탕만들기(ALL PUTTY)</t>
    <phoneticPr fontId="6" type="noConversion"/>
  </si>
  <si>
    <t>벽체면(석고보드,합판면)</t>
  </si>
  <si>
    <t>PAINT(PT-02)</t>
    <phoneticPr fontId="6" type="noConversion"/>
  </si>
  <si>
    <t>걸레받이 도장(PT-02)</t>
  </si>
  <si>
    <t>걸레받이 도장(PT-02)</t>
    <phoneticPr fontId="6" type="noConversion"/>
  </si>
  <si>
    <t>H100-H50내외, 지정V.P.</t>
  </si>
  <si>
    <t>H100-H50내외, 지정V.P.</t>
    <phoneticPr fontId="6" type="noConversion"/>
  </si>
  <si>
    <t>PAINT(PT-01)</t>
    <phoneticPr fontId="3" type="noConversion"/>
  </si>
  <si>
    <t>[제어실]</t>
    <phoneticPr fontId="6" type="noConversion"/>
  </si>
  <si>
    <t>(12.63*H2.4)</t>
  </si>
  <si>
    <t>[준비실]</t>
    <phoneticPr fontId="6" type="noConversion"/>
  </si>
  <si>
    <t>(24.215*H2.4)</t>
  </si>
  <si>
    <t>[로비]</t>
    <phoneticPr fontId="6" type="noConversion"/>
  </si>
  <si>
    <t>매지몰딩</t>
  </si>
  <si>
    <t>6mm 매지</t>
  </si>
  <si>
    <t>알판 MDF</t>
  </si>
  <si>
    <t>고밀도 MDF 9T</t>
  </si>
  <si>
    <t>타일자재</t>
  </si>
  <si>
    <t>파티션 갈바 도장</t>
  </si>
  <si>
    <t>스페셜도장마감</t>
  </si>
  <si>
    <t>퍼티포함, PT-03</t>
  </si>
  <si>
    <t>퍼티포함, PT-04</t>
  </si>
  <si>
    <t>(H2.8*7개소)</t>
  </si>
  <si>
    <t>3.51*H3.0</t>
  </si>
  <si>
    <t>(파티션(5.64+3.5+1.5)*H0.88)*2면</t>
  </si>
  <si>
    <t>3.511+5.03+11.88+((5.64+3.5+1.5)*2면)</t>
  </si>
  <si>
    <t>파티션(5.64+3.5+1.5+(H1.5*2면))+수직(H1.1*6면)+보강(H0.13*8면)</t>
  </si>
  <si>
    <t>(벽면(11.88)*H3)</t>
  </si>
  <si>
    <t>슾로프면5.03+H3</t>
  </si>
  <si>
    <t>인테리어필름(SH-09)</t>
  </si>
  <si>
    <t>안개시트,시공포함</t>
    <phoneticPr fontId="3" type="noConversion"/>
  </si>
  <si>
    <t>SH-01, 알판마감</t>
  </si>
  <si>
    <t>SH-01, 알판마감</t>
    <phoneticPr fontId="6" type="noConversion"/>
  </si>
  <si>
    <t>벽체 타일붙이기(부자재,줄눈포함)</t>
    <phoneticPr fontId="6" type="noConversion"/>
  </si>
  <si>
    <t>파티션</t>
    <phoneticPr fontId="3" type="noConversion"/>
  </si>
  <si>
    <t>TL-02, 600X600X10T, 지정사양</t>
  </si>
  <si>
    <t>TL-04, 600X600X10T, 지정사양</t>
  </si>
  <si>
    <t>TL-05, 800X800X10T, 지정사양</t>
  </si>
  <si>
    <t>TL-06, 800X800X10T, 지정사양</t>
  </si>
  <si>
    <t>TL-07, 600X600X10T, 지정사양</t>
  </si>
  <si>
    <t>TL-08, 1200X600X10T, 지정사양</t>
  </si>
  <si>
    <t>TL-09, 50X250X9T, 지정사양</t>
  </si>
  <si>
    <t>TL-10, 600X600X10T, 지정사양</t>
  </si>
  <si>
    <t>TL-11, 600X600X10T, 지정사양</t>
  </si>
  <si>
    <t>TL-12, 100X300X10T, 지정사양</t>
  </si>
  <si>
    <t>TL-13, 600X600X10T, 지정사양</t>
  </si>
  <si>
    <t>TL-14, 1200X2800X12T, 지정사양</t>
  </si>
  <si>
    <t>TL-15, 1200X2800X12T, 지정사양</t>
  </si>
  <si>
    <t>TL-16, 1200X2600X12T, 지정사양</t>
  </si>
  <si>
    <t>TL-18, 1200X2800X12T, 지정사양</t>
  </si>
  <si>
    <t>TL-20, 300X600X9T, 지정사양</t>
  </si>
  <si>
    <t>퍼티포함, PT-05</t>
  </si>
  <si>
    <t>퍼티포함, PT-06</t>
  </si>
  <si>
    <t>PT-02,W(150+20+150+20)</t>
    <phoneticPr fontId="3" type="noConversion"/>
  </si>
  <si>
    <t>[북스토어]</t>
    <phoneticPr fontId="6" type="noConversion"/>
  </si>
  <si>
    <t>갈바프레임</t>
  </si>
  <si>
    <t>갈바프레임 도장</t>
  </si>
  <si>
    <t>음수대 상부 먹통</t>
  </si>
  <si>
    <t>구조틀. MDF, 필름 SH-04 포함</t>
  </si>
  <si>
    <t>23.81*H2.7</t>
  </si>
  <si>
    <t>(1.2*3.14)*H0.7</t>
  </si>
  <si>
    <t>(0.6+0.3+1.38+H2.4)*2</t>
  </si>
  <si>
    <t>(0.6+0.3+1.38)*H2.4</t>
  </si>
  <si>
    <t>(0.6+0.3+1.38)*H1.2</t>
  </si>
  <si>
    <t>3.375*(0.6+0.62)</t>
  </si>
  <si>
    <t>PT-02,W(120+30+120+30)</t>
    <phoneticPr fontId="3" type="noConversion"/>
  </si>
  <si>
    <t>갈바1.6T,W(30+21+20+40+80+80)</t>
  </si>
  <si>
    <t>갈바1.6T,W(80+10+50+8)</t>
  </si>
  <si>
    <t>갈바1.6T,W(150+20+150+20)</t>
  </si>
  <si>
    <t>갈바1.6T,W(120+30+120+30)</t>
  </si>
  <si>
    <t>원형기둥노출부</t>
    <phoneticPr fontId="3" type="noConversion"/>
  </si>
  <si>
    <t>도장 바탕만들기</t>
  </si>
  <si>
    <t>콘크리트, 모르타르면</t>
  </si>
  <si>
    <t>곡면 강화유리(GL-01)</t>
    <phoneticPr fontId="6" type="noConversion"/>
  </si>
  <si>
    <t>은경(Mirror)(GL-02)</t>
    <phoneticPr fontId="6" type="noConversion"/>
  </si>
  <si>
    <t>BACK PAINT GLASS(GL-04)</t>
  </si>
  <si>
    <t>BACK PAINT GLASS(GL-04)</t>
    <phoneticPr fontId="6" type="noConversion"/>
  </si>
  <si>
    <t>강화유리(GL-01)</t>
    <phoneticPr fontId="6" type="noConversion"/>
  </si>
  <si>
    <t>SATIN GLASS(GL-03)</t>
    <phoneticPr fontId="6" type="noConversion"/>
  </si>
  <si>
    <t>BRONZE MIRROR(GL-05)</t>
    <phoneticPr fontId="6" type="noConversion"/>
  </si>
  <si>
    <t>[직원라카룸]</t>
    <phoneticPr fontId="6" type="noConversion"/>
  </si>
  <si>
    <t>(6.92*H2.4)</t>
  </si>
  <si>
    <t>[소그룹실]</t>
    <phoneticPr fontId="6" type="noConversion"/>
  </si>
  <si>
    <t>SH-10, 알판마감</t>
  </si>
  <si>
    <t>팬트레이</t>
  </si>
  <si>
    <t>13*2.4</t>
  </si>
  <si>
    <t>(8.07+7.96+4.92+4.56)*H2.7</t>
  </si>
  <si>
    <t>(3.061+3.061+4.03)*H2.4</t>
  </si>
  <si>
    <t>필름면(8.07+7.96+4.92+4.56)+백페인트글라스면(1.2*3)</t>
  </si>
  <si>
    <t>1.2*2.4*3</t>
  </si>
  <si>
    <t>3EA</t>
  </si>
  <si>
    <t>((8.73+6.92+2.09+(0.42*3))*H2.4)+(H2.4*9EA)-도어(0.9*3EA)</t>
  </si>
  <si>
    <t>(8.73+0.42+0.42+0.59+0.54+2.113+2.347+0.42+0.5)*H2.4</t>
  </si>
  <si>
    <t>(8.73+0.42+0.42+0.59+0.54+2.113+2.347+0.42+0.5)*H1.2</t>
  </si>
  <si>
    <t>갈바1.6T,W(30+15+10+15+30)</t>
    <phoneticPr fontId="3" type="noConversion"/>
  </si>
  <si>
    <t>금속 몰딩(PT-02,도장포함)</t>
    <phoneticPr fontId="3" type="noConversion"/>
  </si>
  <si>
    <t>L500*D60내외, 제작사양</t>
    <phoneticPr fontId="3" type="noConversion"/>
  </si>
  <si>
    <t>갈바1.6T,W(120+30+120+30)</t>
    <phoneticPr fontId="3" type="noConversion"/>
  </si>
  <si>
    <t>PT-02,W(120+30+120+30)</t>
    <phoneticPr fontId="3" type="noConversion"/>
  </si>
  <si>
    <t>[라운지]</t>
    <phoneticPr fontId="6" type="noConversion"/>
  </si>
  <si>
    <t>SH-03, 알판마감</t>
  </si>
  <si>
    <t>핸드레일 자재시공</t>
  </si>
  <si>
    <t>(1.695+3+8.4)*1.1</t>
  </si>
  <si>
    <t>(파티션(1.695+3+8.4+4.7+8.1)*2)+(복도벽면19.95)</t>
  </si>
  <si>
    <t>(1.695+3+8.4+4.7+8.1)+(1.1*10면)</t>
  </si>
  <si>
    <t>(파티션((1.695+3+8.4+4.7+8.1)*H1.1)-(우드시트14.4))+복도벽면(19.95*3.4)</t>
  </si>
  <si>
    <t>1.53+1.53+8.08+8.08</t>
  </si>
  <si>
    <t>갈바1.6T,W(150+20+150+20)</t>
    <phoneticPr fontId="3" type="noConversion"/>
  </si>
  <si>
    <t>PT-02,W(150+20+150+20)</t>
    <phoneticPr fontId="3" type="noConversion"/>
  </si>
  <si>
    <t>파티션 갈바프레임</t>
  </si>
  <si>
    <t>MDF 취부</t>
  </si>
  <si>
    <t>7.6+7.6+2.4+2.4</t>
  </si>
  <si>
    <t>7.6*H0.6</t>
  </si>
  <si>
    <t>7.6*H0.6*2면</t>
  </si>
  <si>
    <t>7.6*2면</t>
  </si>
  <si>
    <t>7.6*H1.8</t>
  </si>
  <si>
    <t>39.77-히든도어(1.0*2EA)-슬라이딩도어(1.0*2EA)-쇼케이스(1.42*3EA)-가구(3.06+2.51+2.425+3.765)</t>
  </si>
  <si>
    <t>2.75*H2.4</t>
  </si>
  <si>
    <t>(5.46+1.71+11.02)*H2.4</t>
  </si>
  <si>
    <t>8.26*H2.4</t>
  </si>
  <si>
    <t>(2.4*5EA)+1.55</t>
  </si>
  <si>
    <t>갈바1.6T,W(100+30+100+30)</t>
    <phoneticPr fontId="3" type="noConversion"/>
  </si>
  <si>
    <t>PT-02,W(100+30+100+30)</t>
    <phoneticPr fontId="3" type="noConversion"/>
  </si>
  <si>
    <t>ST'L 각파이프구조틀</t>
    <phoneticPr fontId="3" type="noConversion"/>
  </si>
  <si>
    <t>갈바1.6T,W(30+8+10+10+8+30)</t>
    <phoneticPr fontId="3" type="noConversion"/>
  </si>
  <si>
    <t>걸레받이 도장(PT-02)</t>
    <phoneticPr fontId="3" type="noConversion"/>
  </si>
  <si>
    <t>[베이커리]</t>
    <phoneticPr fontId="6" type="noConversion"/>
  </si>
  <si>
    <t>[창고]</t>
    <phoneticPr fontId="6" type="noConversion"/>
  </si>
  <si>
    <t>(9.5*H2.4)</t>
  </si>
  <si>
    <t>[장애인 화장실]</t>
    <phoneticPr fontId="6" type="noConversion"/>
  </si>
  <si>
    <t>7.44*H2.4</t>
  </si>
  <si>
    <t>7.44*H2.4*0.6</t>
    <phoneticPr fontId="3" type="noConversion"/>
  </si>
  <si>
    <t>바닥, T=80, 구배없음</t>
    <phoneticPr fontId="6" type="noConversion"/>
  </si>
  <si>
    <t>비닐타일 시공</t>
  </si>
  <si>
    <t>부자재포함</t>
  </si>
  <si>
    <t>출입구 몰딩</t>
  </si>
  <si>
    <t>SUS 평철 5T</t>
  </si>
  <si>
    <t>㎡</t>
    <phoneticPr fontId="3" type="noConversion"/>
  </si>
  <si>
    <t>12.2㎡</t>
    <phoneticPr fontId="3" type="noConversion"/>
  </si>
  <si>
    <t>LVT-03, 600X600X5T, 지정사양</t>
  </si>
  <si>
    <t>LVT-04, 184X950X5T, 지정사양</t>
  </si>
  <si>
    <t>비닐타일자재</t>
    <phoneticPr fontId="3" type="noConversion"/>
  </si>
  <si>
    <t>9.55㎡</t>
    <phoneticPr fontId="3" type="noConversion"/>
  </si>
  <si>
    <t>기성</t>
  </si>
  <si>
    <t>1.65+1.1+0.3</t>
  </si>
  <si>
    <t>19.48㎡</t>
    <phoneticPr fontId="3" type="noConversion"/>
  </si>
  <si>
    <t>화강석 바닥보수</t>
  </si>
  <si>
    <t>파티션 간섭 등 일체, 바닥면적 20%</t>
  </si>
  <si>
    <t>300*300*30T, 고강도</t>
  </si>
  <si>
    <t>바닥연마</t>
  </si>
  <si>
    <t>115.51*0.2</t>
  </si>
  <si>
    <t>29EA</t>
    <phoneticPr fontId="3" type="noConversion"/>
  </si>
  <si>
    <t>30.21㎡</t>
    <phoneticPr fontId="3" type="noConversion"/>
  </si>
  <si>
    <t>바닥 타일붙이기(부자재,줄눈포함)</t>
  </si>
  <si>
    <t>지정타일, 400*600각 이상</t>
  </si>
  <si>
    <t>2.86㎡</t>
  </si>
  <si>
    <t>(10.31+10.35+7.78)</t>
  </si>
  <si>
    <t>(0.9)*3</t>
  </si>
  <si>
    <t>TL-01, 600X600X10T, 지정사양</t>
    <phoneticPr fontId="3" type="noConversion"/>
  </si>
  <si>
    <t>계단 챌판 자재/시공</t>
    <phoneticPr fontId="3" type="noConversion"/>
  </si>
  <si>
    <t>SUS(H/L),H150*10T,제작사양</t>
    <phoneticPr fontId="3" type="noConversion"/>
  </si>
  <si>
    <t>257.65㎡</t>
    <phoneticPr fontId="3" type="noConversion"/>
  </si>
  <si>
    <t>5.72*4EA</t>
  </si>
  <si>
    <t>(257.65-120.05)+(68.021+52.037)</t>
    <phoneticPr fontId="3" type="noConversion"/>
  </si>
  <si>
    <t>71.82-5.61</t>
  </si>
  <si>
    <t>TL-03, 600X600X10T, 지정사양</t>
    <phoneticPr fontId="3" type="noConversion"/>
  </si>
  <si>
    <t>5.61㎡</t>
    <phoneticPr fontId="3" type="noConversion"/>
  </si>
  <si>
    <t>5.61㎡*1.1&lt;자재할증&gt;</t>
    <phoneticPr fontId="3" type="noConversion"/>
  </si>
  <si>
    <t>(71.82-5.61)*1.1&lt;자재할증&gt;</t>
    <phoneticPr fontId="3" type="noConversion"/>
  </si>
  <si>
    <t>(68.021+52.037)*1.1&lt;자재할증&gt;</t>
    <phoneticPr fontId="3" type="noConversion"/>
  </si>
  <si>
    <t>(257.65-120.05)*1.1&lt;자재할증&gt;</t>
    <phoneticPr fontId="3" type="noConversion"/>
  </si>
  <si>
    <t>(10.31+10.35+7.78)*1.1&lt;자재할증&gt;</t>
    <phoneticPr fontId="3" type="noConversion"/>
  </si>
  <si>
    <t>2.86㎡*1.1&lt;자재할증&gt;</t>
    <phoneticPr fontId="3" type="noConversion"/>
  </si>
  <si>
    <t>30.21㎡*1.1&lt;자재할증&gt;</t>
    <phoneticPr fontId="3" type="noConversion"/>
  </si>
  <si>
    <t>19.48㎡*1.1&lt;자재할증&gt;</t>
    <phoneticPr fontId="3" type="noConversion"/>
  </si>
  <si>
    <t>9.55㎡*1.1&lt;자재할증&gt;</t>
    <phoneticPr fontId="3" type="noConversion"/>
  </si>
  <si>
    <t>12.2㎡*1.1&lt;자재할증&gt;</t>
    <phoneticPr fontId="3" type="noConversion"/>
  </si>
  <si>
    <t>7.44*H2.4*1.1&lt;자재할증&gt;</t>
    <phoneticPr fontId="3" type="noConversion"/>
  </si>
  <si>
    <t>(파티션(5.64+3.5+1.5)*H0.88)*2면*1.1&lt;자재할증&gt;</t>
    <phoneticPr fontId="3" type="noConversion"/>
  </si>
  <si>
    <t>8.44㎡</t>
    <phoneticPr fontId="3" type="noConversion"/>
  </si>
  <si>
    <t>8.44㎡*1.1&lt;자재할증&gt;</t>
    <phoneticPr fontId="3" type="noConversion"/>
  </si>
  <si>
    <t>타일 바탕고르기</t>
  </si>
  <si>
    <t>바닥, THK=24mm</t>
  </si>
  <si>
    <t>경량철골구조틀</t>
  </si>
  <si>
    <t>T=9.5*2PLY</t>
  </si>
  <si>
    <t>갈바점검구</t>
  </si>
  <si>
    <t>방화셔터</t>
  </si>
  <si>
    <t>계단수벽</t>
    <phoneticPr fontId="3" type="noConversion"/>
  </si>
  <si>
    <t>3.48*H2.0</t>
  </si>
  <si>
    <t>간접부터 벽체까지라인3.93*W10.21</t>
  </si>
  <si>
    <t>9.5*H3</t>
  </si>
  <si>
    <t>118.08</t>
    <phoneticPr fontId="3" type="noConversion"/>
  </si>
  <si>
    <t>3.48*H2.0</t>
    <phoneticPr fontId="3" type="noConversion"/>
  </si>
  <si>
    <t>118.08+수벽(3.48*H2.0)</t>
    <phoneticPr fontId="3" type="noConversion"/>
  </si>
  <si>
    <t>3EA</t>
    <phoneticPr fontId="3" type="noConversion"/>
  </si>
  <si>
    <t>ST'L 각파이프구조틀</t>
    <phoneticPr fontId="3" type="noConversion"/>
  </si>
  <si>
    <t>메지몰딩</t>
    <phoneticPr fontId="6" type="noConversion"/>
  </si>
  <si>
    <t>PAINT(PT-01)</t>
  </si>
  <si>
    <t>지정V.P. 천정면</t>
  </si>
  <si>
    <t>도장 바탕만들기(ALL PUTTY)</t>
  </si>
  <si>
    <t>천정면(석고보드,합판면)</t>
  </si>
  <si>
    <t>갈바1.6T,W(20+590+500+20)</t>
    <phoneticPr fontId="3" type="noConversion"/>
  </si>
  <si>
    <t>갈바1.6T,W(10+50+150+20)</t>
    <phoneticPr fontId="3" type="noConversion"/>
  </si>
  <si>
    <t>갈바1.6T,W(30+21+230+200+200+10+40)</t>
    <phoneticPr fontId="3" type="noConversion"/>
  </si>
  <si>
    <t>갈바1.6T,W(30+21+30+호597+100+20+20+31)</t>
    <phoneticPr fontId="3" type="noConversion"/>
  </si>
  <si>
    <t>ST'L 간접등박스(도장포함)</t>
    <phoneticPr fontId="6" type="noConversion"/>
  </si>
  <si>
    <t>단천정(각파이프보강,도장포함)</t>
    <phoneticPr fontId="3" type="noConversion"/>
  </si>
  <si>
    <t>하부간접등박스(각파이프보강,도장포함)</t>
    <phoneticPr fontId="3" type="noConversion"/>
  </si>
  <si>
    <t>상부간접등박스(각파이프보강,도장포함)</t>
    <phoneticPr fontId="3" type="noConversion"/>
  </si>
  <si>
    <t>단천정R(각파이프보강,도장포함)</t>
    <phoneticPr fontId="3" type="noConversion"/>
  </si>
  <si>
    <t>[북스토어, 직원라카룸]</t>
    <phoneticPr fontId="6" type="noConversion"/>
  </si>
  <si>
    <t>6.92+23.64</t>
  </si>
  <si>
    <t>28.69*H0.3</t>
  </si>
  <si>
    <t>마이다</t>
    <phoneticPr fontId="3" type="noConversion"/>
  </si>
  <si>
    <t>T=9*1PLY</t>
    <phoneticPr fontId="3" type="noConversion"/>
  </si>
  <si>
    <t>고밀도 MDF 9T</t>
    <phoneticPr fontId="3" type="noConversion"/>
  </si>
  <si>
    <t>PAINT(PT-02)</t>
    <phoneticPr fontId="3" type="noConversion"/>
  </si>
  <si>
    <t>2EA</t>
  </si>
  <si>
    <t>2EA</t>
    <phoneticPr fontId="3" type="noConversion"/>
  </si>
  <si>
    <t>ㅁ-50*50*1.4T(S),@450</t>
    <phoneticPr fontId="6" type="noConversion"/>
  </si>
  <si>
    <t>ㅁ-30*30*1.4T(S),@450</t>
    <phoneticPr fontId="6" type="noConversion"/>
  </si>
  <si>
    <t>포글보드 취부</t>
  </si>
  <si>
    <t>포글 Solo 6/18R</t>
  </si>
  <si>
    <t>13.15+13.18+12.01</t>
  </si>
  <si>
    <t>34.26-13.94</t>
  </si>
  <si>
    <t>(1.3*8면)+3.54</t>
  </si>
  <si>
    <t>25.93*H0.3</t>
  </si>
  <si>
    <t>T=9*1PLY</t>
    <phoneticPr fontId="3" type="noConversion"/>
  </si>
  <si>
    <t>고밀도 MDF 9T</t>
    <phoneticPr fontId="3" type="noConversion"/>
  </si>
  <si>
    <t>T=12.5*1PLY</t>
    <phoneticPr fontId="3" type="noConversion"/>
  </si>
  <si>
    <t>일반석고보드 취부(천정)</t>
    <phoneticPr fontId="6" type="noConversion"/>
  </si>
  <si>
    <t>포글 Solo 6/18R</t>
    <phoneticPr fontId="3" type="noConversion"/>
  </si>
  <si>
    <t>흡음뿜칠</t>
  </si>
  <si>
    <t>Expended Metal</t>
  </si>
  <si>
    <t>1170*1695</t>
  </si>
  <si>
    <t>PT-01</t>
  </si>
  <si>
    <t>30*150</t>
  </si>
  <si>
    <t>레일조명 파이프보강</t>
  </si>
  <si>
    <t>ㅁ-30*30, 도장포함</t>
  </si>
  <si>
    <t>라운지 사인 구조물</t>
  </si>
  <si>
    <t>갈바,T=1.6, 도장, 조명 포함</t>
  </si>
  <si>
    <t>22.3*4줄</t>
  </si>
  <si>
    <t>1.14*26</t>
  </si>
  <si>
    <t>24개소</t>
  </si>
  <si>
    <t>(라운지,소그룹실,북스토어 노출부 포함)</t>
    <phoneticPr fontId="3" type="noConversion"/>
  </si>
  <si>
    <t>뿜칠-9㎜(시공비 포함)</t>
  </si>
  <si>
    <t>PAINT(PT-02)</t>
  </si>
  <si>
    <t>노출천장</t>
    <phoneticPr fontId="3" type="noConversion"/>
  </si>
  <si>
    <t>206.16-메쉬천정53.5</t>
    <phoneticPr fontId="3" type="noConversion"/>
  </si>
  <si>
    <t>메쉬천정53.5</t>
    <phoneticPr fontId="3" type="noConversion"/>
  </si>
  <si>
    <t>갈바1.6T,W(10+20+30+150+30+20+10)</t>
    <phoneticPr fontId="3" type="noConversion"/>
  </si>
  <si>
    <t>갈바1.6T,W(200*30+200+30)</t>
    <phoneticPr fontId="3" type="noConversion"/>
  </si>
  <si>
    <t>[동선, 계단천정]</t>
    <phoneticPr fontId="6" type="noConversion"/>
  </si>
  <si>
    <t>13.36+1.925+17.37</t>
  </si>
  <si>
    <t>48.24*H1.85</t>
  </si>
  <si>
    <t>304.54-204.39</t>
  </si>
  <si>
    <t>평천정304.54+수벽89.24</t>
  </si>
  <si>
    <t>일반석고보드 취부(천정)</t>
    <phoneticPr fontId="3" type="noConversion"/>
  </si>
  <si>
    <t>수벽</t>
    <phoneticPr fontId="3" type="noConversion"/>
  </si>
  <si>
    <t>ST'L 각파이프구조틀</t>
    <phoneticPr fontId="3" type="noConversion"/>
  </si>
  <si>
    <t>갈바1.6T,W(10+23+20+55+30+55+20+21+30)</t>
    <phoneticPr fontId="3" type="noConversion"/>
  </si>
  <si>
    <t>8EA</t>
    <phoneticPr fontId="3" type="noConversion"/>
  </si>
  <si>
    <t>[베이커리, 창고]</t>
    <phoneticPr fontId="6" type="noConversion"/>
  </si>
  <si>
    <t>알루미늄 복합 패널</t>
  </si>
  <si>
    <t>갈바1.6T,W(20+350+200+200+10+40)</t>
    <phoneticPr fontId="3" type="noConversion"/>
  </si>
  <si>
    <t>(15.79*H1.3)+(17.31*H1.8)</t>
  </si>
  <si>
    <t>27.12+51.68</t>
  </si>
  <si>
    <t>복합패널</t>
    <phoneticPr fontId="3" type="noConversion"/>
  </si>
  <si>
    <t>레일금속박스(도장포함)</t>
    <phoneticPr fontId="6" type="noConversion"/>
  </si>
  <si>
    <t>ST'L 간접등박스(도장포함)</t>
    <phoneticPr fontId="3" type="noConversion"/>
  </si>
  <si>
    <t>[E/V홀]</t>
    <phoneticPr fontId="6" type="noConversion"/>
  </si>
  <si>
    <t>갈바1.6T,W(30+21+200+150+150+10+40)</t>
    <phoneticPr fontId="3" type="noConversion"/>
  </si>
  <si>
    <t>[문화선교부사무실, 친교부사무실]</t>
    <phoneticPr fontId="6" type="noConversion"/>
  </si>
  <si>
    <t>14.61+5.39+20.35+30.66+26.11</t>
  </si>
  <si>
    <t>17.28+9.77+20.84+22.47+22.77</t>
  </si>
  <si>
    <t>[공조실]</t>
    <phoneticPr fontId="6" type="noConversion"/>
  </si>
  <si>
    <t>ㅁ-30*30*1.4T(S),@900</t>
    <phoneticPr fontId="6" type="noConversion"/>
  </si>
  <si>
    <t>ㅁ-50*100*2.3T(S),@900</t>
    <phoneticPr fontId="3" type="noConversion"/>
  </si>
  <si>
    <t>GD-01</t>
  </si>
  <si>
    <t>10000*2800, 하드웨어 포함</t>
  </si>
  <si>
    <t>GD-04</t>
  </si>
  <si>
    <t>900*2400, 하드웨어포함</t>
  </si>
  <si>
    <t>SD-03</t>
  </si>
  <si>
    <t>1000*2100, 하드웨어 포함</t>
  </si>
  <si>
    <t>SD-04</t>
  </si>
  <si>
    <t>2150*2100, 하드웨어 포함</t>
  </si>
  <si>
    <t>SD-06</t>
  </si>
  <si>
    <t>920*2400, 하드웨어 포함</t>
  </si>
  <si>
    <t>WD-01</t>
  </si>
  <si>
    <t>900*2400, 하드웨어 포함</t>
  </si>
  <si>
    <t>ASD-01</t>
  </si>
  <si>
    <t>ASD-02</t>
  </si>
  <si>
    <t>SSD-01</t>
  </si>
  <si>
    <t>FSD-01</t>
  </si>
  <si>
    <t>1100*2800, 하드웨어 포함</t>
  </si>
  <si>
    <t>소극장 도어보수</t>
  </si>
  <si>
    <t>도장마감, 하드웨어 교체</t>
  </si>
  <si>
    <t>FU-001 벽부휴게용 벤치</t>
    <phoneticPr fontId="3" type="noConversion"/>
  </si>
  <si>
    <t>(5610+2330)*510*H2400,제작사양</t>
    <phoneticPr fontId="3" type="noConversion"/>
  </si>
  <si>
    <t>6240*500*H500,제작사양</t>
    <phoneticPr fontId="3" type="noConversion"/>
  </si>
  <si>
    <t>1520*850*H900,제작사양</t>
    <phoneticPr fontId="3" type="noConversion"/>
  </si>
  <si>
    <t>1160*330*H2400,제작사양</t>
    <phoneticPr fontId="3" type="noConversion"/>
  </si>
  <si>
    <t>FU-002 북스토어 ㄱ형 서가</t>
    <phoneticPr fontId="3" type="noConversion"/>
  </si>
  <si>
    <t>FU-003 북스토어 낮은 서가(독립형)</t>
    <phoneticPr fontId="3" type="noConversion"/>
  </si>
  <si>
    <t>FU-004 북스토어 벽면 서가</t>
    <phoneticPr fontId="3" type="noConversion"/>
  </si>
  <si>
    <t>FU-005 북스토어 책상(관리자용)</t>
    <phoneticPr fontId="3" type="noConversion"/>
  </si>
  <si>
    <t>1300*500*H900,제작사양</t>
    <phoneticPr fontId="3" type="noConversion"/>
  </si>
  <si>
    <t>3375*600*H2400,제작사양</t>
    <phoneticPr fontId="3" type="noConversion"/>
  </si>
  <si>
    <t>FU-006 북스토어 음수대장</t>
    <phoneticPr fontId="3" type="noConversion"/>
  </si>
  <si>
    <t>4740*600*H1100,제작사양</t>
    <phoneticPr fontId="3" type="noConversion"/>
  </si>
  <si>
    <t>FU-008 라운지 파티션벤치</t>
    <phoneticPr fontId="3" type="noConversion"/>
  </si>
  <si>
    <t>FU-007 라운지 파티션테이블</t>
    <phoneticPr fontId="3" type="noConversion"/>
  </si>
  <si>
    <t>4740*825*H1100,제작사양</t>
    <phoneticPr fontId="3" type="noConversion"/>
  </si>
  <si>
    <t>8400*725*H1100,제작사양</t>
    <phoneticPr fontId="3" type="noConversion"/>
  </si>
  <si>
    <t>FU-009 라운지 파티션벤치</t>
    <phoneticPr fontId="3" type="noConversion"/>
  </si>
  <si>
    <t>3600*800*H950,제작사양</t>
    <phoneticPr fontId="3" type="noConversion"/>
  </si>
  <si>
    <t>(3560+3010)*500*H950,제작사양</t>
    <phoneticPr fontId="3" type="noConversion"/>
  </si>
  <si>
    <t>(4460+3100)*600*H2400,제작사양</t>
    <phoneticPr fontId="3" type="noConversion"/>
  </si>
  <si>
    <t>6000*860*H1050,제작사양</t>
    <phoneticPr fontId="3" type="noConversion"/>
  </si>
  <si>
    <t>2960*800*H850,제작사양</t>
    <phoneticPr fontId="3" type="noConversion"/>
  </si>
  <si>
    <t>2420*800*H850,제작사양</t>
    <phoneticPr fontId="3" type="noConversion"/>
  </si>
  <si>
    <t>3810*450*H900,제작사양</t>
    <phoneticPr fontId="3" type="noConversion"/>
  </si>
  <si>
    <t>2420*450*H900,제작사양</t>
    <phoneticPr fontId="3" type="noConversion"/>
  </si>
  <si>
    <t>ST'L 각파이프천장보강구조틀</t>
    <phoneticPr fontId="6" type="noConversion"/>
  </si>
  <si>
    <t>CRC 취부</t>
  </si>
  <si>
    <t>조적쌓기</t>
  </si>
  <si>
    <t>0.5B</t>
  </si>
  <si>
    <t>1.0B</t>
  </si>
  <si>
    <t>(((2.66*5.1)*2)-3.6)+(((1.31+1.06+1.64+0.93)*3.3)-2.4)+(((0.85+2.34+2.4+1.71)*2.7)-2.4)+(3.97*2.85)+(1.66*3.85)+((1.44*3.85)*2)+(3.24*3.85)+((0.5+1.12+0.7+5.3+0.7+1.15)*3.8)+(((7.6+2.1+1.7)*3.8)-2.1)+((0.6+0.6)*4.8)+(1.18*3.3)+(((2+3.21+3.21)*3.3)*2)+103</t>
  </si>
  <si>
    <t>(7.7*5.25)+(1.31*3.3)+(((0.85+2.34+2.4+1.71)*2.7)-2.4)+(((2.78+3.43)*3.8)-2.15)+(1.66*3.85)+(3.24*3.85)+((0.6+0.6)*3.8)+((2+3.21+3.21)*3.3)+(2*3.3)+(1.8*3.8)+(12.6+12.12+34.65+25.2+25.2)</t>
  </si>
  <si>
    <t>(7.7*5.25)+2.87*2.85+(((2.78+3.43)*3.8)-2.15)+((1.6+8.03+0.73+1.13)*4.8)+((1.3+1.12)*4.8)+(1.03*3.8)+(2.8+7.24+19.53+6.8+100.8)</t>
  </si>
  <si>
    <t>3.7*2.4+((1.6+0.7)*2.85)</t>
  </si>
  <si>
    <t>(2.66*2.7)+((1.6+8.03+0.73+1.13)*4.8)+((1.3+1.12)*4.8)+(1.03*3.8)</t>
  </si>
  <si>
    <t>(7.7*5.25)+(3.7*2.4)+(2.4*2.7)+((1.31*2.7)*2)+(3.97*2.85)+(((1.6+0.7)*2.85)*2)+((((2.78+3.43)*3.8)*2)-2.14)+((1.44*3.85)*2)+((0.5+1.12+0.7+5.3+0.7+1.15)*3.8)+(((7.6+2.1+1.7)*3.8)-2.1)+((0.6+0.6)*3.3)+(1.18*3.3)+(((3.21+3.21)*3.3)*2)+(2*3.3)+(75.5)+50.4</t>
  </si>
  <si>
    <t>((1.6+8.03+0.73+1.13)*4.8)+((1.3+1.12)*4.8)+(1.03*3.8)</t>
  </si>
  <si>
    <t>((2.4+0.85+2.4+1.71)*2.7)-2.4+(2.87*2.85)+(1.66*3.85)+(3.24*3.85)+((1.8*3.8)*2)+(12.66)+((12.6)-2.14)+(12.62+12.12+17.48+17.48)</t>
  </si>
  <si>
    <t>((0.4+1.32+0.7+1.72+0.7)*2.85)+((+6.14+5.08)*1.2)+((1.37+3.18)*1.8)+((1.78+4.56+0.95+0.68+2.33)*2.85)+((5.54+3.12+3.12+4.4)*1.2)</t>
  </si>
  <si>
    <t>((7.7*5.25)+(2.08*2.85))-2.4</t>
  </si>
  <si>
    <t>T=9.5*2PLY</t>
    <phoneticPr fontId="3" type="noConversion"/>
  </si>
  <si>
    <t>(1.8*1.7)+(1.2*6.7)</t>
  </si>
  <si>
    <t>[로비/카페테리아, 중앙복도]</t>
    <phoneticPr fontId="6" type="noConversion"/>
  </si>
  <si>
    <t>지정석재마감</t>
  </si>
  <si>
    <t>벽면(24.47)+파티션(6.7+6.7+1.8+1.8)</t>
  </si>
  <si>
    <t>3.66*H0.75</t>
  </si>
  <si>
    <t>5.4*1.5</t>
  </si>
  <si>
    <t>(15.49*H4.95)+(5.4*H1.5)+(7.77*H3.0)</t>
  </si>
  <si>
    <t>(2.42*H4.5)+(5.39*H1.5)</t>
  </si>
  <si>
    <t>6.7*0.9*2</t>
  </si>
  <si>
    <t>1.8*1.65*2</t>
  </si>
  <si>
    <t>12.06+5.94</t>
  </si>
  <si>
    <t>파티션(6.7+6.7+1.1+1.1+0.1+0.1+0.1+0.1)+(1.7+1.8+1.7)</t>
  </si>
  <si>
    <t>갈바1.6T,W(100+20+100+20)</t>
    <phoneticPr fontId="3" type="noConversion"/>
  </si>
  <si>
    <t>PT-02,W(100+20+100+20)</t>
    <phoneticPr fontId="3" type="noConversion"/>
  </si>
  <si>
    <t>파티션 갈바프레임</t>
    <phoneticPr fontId="3" type="noConversion"/>
  </si>
  <si>
    <t>벽체 타일붙이기(부자재,줄눈포함)</t>
  </si>
  <si>
    <t>BRONZE GLASS SATIN(GL-06)</t>
    <phoneticPr fontId="6" type="noConversion"/>
  </si>
  <si>
    <t>상부벽체</t>
  </si>
  <si>
    <t>갈바1.6T,W(20+20+80+80)</t>
  </si>
  <si>
    <t>BRONZE SUS PLATE</t>
    <phoneticPr fontId="6" type="noConversion"/>
  </si>
  <si>
    <t>MT-06, THK=1.5mm(S)</t>
    <phoneticPr fontId="9" type="noConversion"/>
  </si>
  <si>
    <t>포글보드 취부</t>
    <phoneticPr fontId="3" type="noConversion"/>
  </si>
  <si>
    <t>ST-02, THK=20mm</t>
    <phoneticPr fontId="3" type="noConversion"/>
  </si>
  <si>
    <t>ST'L 상부간접박스(도장포함)</t>
    <phoneticPr fontId="6" type="noConversion"/>
  </si>
  <si>
    <t>6.87+6.88+5.46</t>
  </si>
  <si>
    <t>10.9*H3.5</t>
  </si>
  <si>
    <t>(2.81*H3.5)</t>
  </si>
  <si>
    <t>18.23*H2.4</t>
  </si>
  <si>
    <t>(0.8+H2.1)*2EA</t>
  </si>
  <si>
    <t>8.95*H2.4</t>
  </si>
  <si>
    <t>지정타일, 모자이크/파벽돌</t>
  </si>
  <si>
    <t>MT-07,W(50+10+120+10+50)</t>
    <phoneticPr fontId="3" type="noConversion"/>
  </si>
  <si>
    <t>[미팅룸1, 2]</t>
    <phoneticPr fontId="6" type="noConversion"/>
  </si>
  <si>
    <t>금속 몰딩</t>
  </si>
  <si>
    <t>4EA*H3</t>
  </si>
  <si>
    <t>(6.87+5.46)*H3.0</t>
  </si>
  <si>
    <t>((3.22-0.9)*H3.0)*2면</t>
  </si>
  <si>
    <t>0.9*H3.0*2EA</t>
  </si>
  <si>
    <t>((2.9+2.9+6.23+0.82+0.82+0.82)*2면)+(H3.0*7EA)</t>
  </si>
  <si>
    <t>(2.87*H3.0)+(2.87*H3.0)+(0.82*H3.0*3EA)+(0.22*H3.0*2EA)+(4.0*H3.0)</t>
  </si>
  <si>
    <t>(2.9+2.9+6.23+0.82+0.82+0.82)*H1.2</t>
  </si>
  <si>
    <t>갈바1.6T,W(30+8+10+10+8+30)</t>
    <phoneticPr fontId="3" type="noConversion"/>
  </si>
  <si>
    <t>PT-02,W(30+8+10+10+8+30)</t>
    <phoneticPr fontId="3" type="noConversion"/>
  </si>
  <si>
    <t>갈바1.6T,W(100+30+100+30)</t>
    <phoneticPr fontId="3" type="noConversion"/>
  </si>
  <si>
    <t>PT-02,W(100+30+100+30)</t>
    <phoneticPr fontId="3" type="noConversion"/>
  </si>
  <si>
    <t>[여자화장실]</t>
    <phoneticPr fontId="6" type="noConversion"/>
  </si>
  <si>
    <t>큐비클</t>
  </si>
  <si>
    <t>두겁대</t>
  </si>
  <si>
    <t>AS-07</t>
  </si>
  <si>
    <t>히든도어 점검구</t>
  </si>
  <si>
    <t>600*1500</t>
  </si>
  <si>
    <t>((벽타일28.97*H2.55)+(12.28*H2.7))-도어2.4-7.08</t>
  </si>
  <si>
    <t>((6.14*2.55)*2)+((1.7*2.55)*10)+10%</t>
  </si>
  <si>
    <t>(0.2*2.9)+(0.28*2.9)</t>
  </si>
  <si>
    <t>유아(0.9*0.26)+(0.65*0.9)+일반(0.45*3.46)+(0.65*3.46)</t>
  </si>
  <si>
    <t>세면대((1.29*0.36)*5ea)+((0.1*1.29)*10ea)+화장대((1.54*0.36)*3)+((0.1*1.54)*6ea)+((0.65*0.36)*3ea)+((0.1*0.65)*6ea)</t>
  </si>
  <si>
    <t>((1.29*0.36)*5ea)+((0.1*1.29)*10ea)</t>
  </si>
  <si>
    <t>(H1.3*10EA)+(H2.4+6EA)</t>
  </si>
  <si>
    <t>(0.44*1.29*5)+(0.44*1.54*3)+(0.65*0.44*3)</t>
  </si>
  <si>
    <t>(0.2*2.9)+(0.28*2.9)+유아(0.9*0.26)+(0.65*0.9)+일반(0.45*3.46)+(0.65*3.46)</t>
  </si>
  <si>
    <t>6.14+5.08</t>
  </si>
  <si>
    <t>7.08</t>
    <phoneticPr fontId="3" type="noConversion"/>
  </si>
  <si>
    <t>104.62-7.08</t>
    <phoneticPr fontId="3" type="noConversion"/>
  </si>
  <si>
    <t>화장대1.39+세면대4.62</t>
    <phoneticPr fontId="3" type="noConversion"/>
  </si>
  <si>
    <t>1EA</t>
    <phoneticPr fontId="3" type="noConversion"/>
  </si>
  <si>
    <t>MT-06,W(120+50+20+10+10)</t>
    <phoneticPr fontId="3" type="noConversion"/>
  </si>
  <si>
    <t>은경 간접등박스(은경몰딩포함)</t>
    <phoneticPr fontId="3" type="noConversion"/>
  </si>
  <si>
    <t>H-588X300X12X20, 151.0(㎏/m)</t>
    <phoneticPr fontId="3" type="noConversion"/>
  </si>
  <si>
    <t>H-500X200X10X16, 89.6(㎏/m)</t>
    <phoneticPr fontId="3" type="noConversion"/>
  </si>
  <si>
    <t>H-400X200X8X13, 66.6(㎏/m)</t>
    <phoneticPr fontId="3" type="noConversion"/>
  </si>
  <si>
    <t>H-300X150X6.5X9, 36.7(㎏/m)</t>
    <phoneticPr fontId="3" type="noConversion"/>
  </si>
  <si>
    <t>H-200X100X5.5X8, 21.3(㎏/m)</t>
    <phoneticPr fontId="3" type="noConversion"/>
  </si>
  <si>
    <t>L-150X150X10</t>
    <phoneticPr fontId="3" type="noConversion"/>
  </si>
  <si>
    <t>L-형강(SM275)</t>
    <phoneticPr fontId="3" type="noConversion"/>
  </si>
  <si>
    <t>H-BEAM(SM275)</t>
    <phoneticPr fontId="3" type="noConversion"/>
  </si>
  <si>
    <t>THK=12mm, SS275</t>
    <phoneticPr fontId="3" type="noConversion"/>
  </si>
  <si>
    <t>철골 내화 피복뿜칠</t>
    <phoneticPr fontId="6" type="noConversion"/>
  </si>
  <si>
    <t>2시간내화, THK=20mm내외</t>
    <phoneticPr fontId="6" type="noConversion"/>
  </si>
  <si>
    <t>벽체, THK=21mm</t>
  </si>
  <si>
    <t>(104.62-7.08)*0.6</t>
    <phoneticPr fontId="3" type="noConversion"/>
  </si>
  <si>
    <t>[여자화장실 전실]</t>
    <phoneticPr fontId="6" type="noConversion"/>
  </si>
  <si>
    <t>2.74+4.95+1.49</t>
  </si>
  <si>
    <t>((3.69+1.17+2.4+1.45+1.31)*3)-장애인화장실도어2.4</t>
  </si>
  <si>
    <t>[장애인화장실(여)]</t>
    <phoneticPr fontId="6" type="noConversion"/>
  </si>
  <si>
    <t>은경 몰딩</t>
  </si>
  <si>
    <t>장애인화장실(((0.85+2.34+2.4+1.71)*2.7)-2.4)</t>
  </si>
  <si>
    <t>(0.75*0.35)</t>
  </si>
  <si>
    <t>(0.75+0.35)*2</t>
  </si>
  <si>
    <t>장애인화장실(((0.85+2.34+2.4+1.71)*2.7)-2.4)*0.6</t>
    <phoneticPr fontId="3" type="noConversion"/>
  </si>
  <si>
    <t>MT-06,W(10+10+10+30)</t>
    <phoneticPr fontId="3" type="noConversion"/>
  </si>
  <si>
    <t>4.62*H2.4</t>
  </si>
  <si>
    <t>[남자화장실]</t>
    <phoneticPr fontId="6" type="noConversion"/>
  </si>
  <si>
    <t>유리 칸막이 몰딩</t>
  </si>
  <si>
    <t>벽타일(25.66*2.55)-2.4</t>
  </si>
  <si>
    <t>9.27*1.8</t>
  </si>
  <si>
    <t>63.03+16.68</t>
  </si>
  <si>
    <t>2.95*7ea</t>
  </si>
  <si>
    <t>0.55*1.8*7ea</t>
  </si>
  <si>
    <t>(5.97*2.4)+((1.53*2.4)*5ea)</t>
  </si>
  <si>
    <t>(0.46*2.98)+(0.65*2.98)</t>
  </si>
  <si>
    <t>1.28*2.5</t>
  </si>
  <si>
    <t>(H1.3+2.98*2면)</t>
  </si>
  <si>
    <t>5.54+3.12+3.12+4.4</t>
  </si>
  <si>
    <t>63.03+16.68</t>
    <phoneticPr fontId="3" type="noConversion"/>
  </si>
  <si>
    <t>(63.03+16.68)*0.6</t>
    <phoneticPr fontId="3" type="noConversion"/>
  </si>
  <si>
    <t>MT-06,W(20+10+20+10)</t>
    <phoneticPr fontId="3" type="noConversion"/>
  </si>
  <si>
    <t>세면대</t>
    <phoneticPr fontId="3" type="noConversion"/>
  </si>
  <si>
    <t>은경</t>
    <phoneticPr fontId="3" type="noConversion"/>
  </si>
  <si>
    <t>커튼</t>
  </si>
  <si>
    <t>천정매립 레일포함</t>
  </si>
  <si>
    <t>지정타일, 400*600각 미만</t>
  </si>
  <si>
    <t>[수유실]</t>
    <phoneticPr fontId="6" type="noConversion"/>
  </si>
  <si>
    <t>[자모실, 자모실 복도]</t>
    <phoneticPr fontId="6" type="noConversion"/>
  </si>
  <si>
    <t>34.81*H3.5</t>
  </si>
  <si>
    <t>16.64*2.4</t>
  </si>
  <si>
    <t>0.85*2.2</t>
  </si>
  <si>
    <t>갈바1.6T,W(30+20+20+700)</t>
    <phoneticPr fontId="3" type="noConversion"/>
  </si>
  <si>
    <t>금속프레임</t>
    <phoneticPr fontId="3" type="noConversion"/>
  </si>
  <si>
    <t>금속프레임 도장</t>
    <phoneticPr fontId="3" type="noConversion"/>
  </si>
  <si>
    <t>쇼파부스</t>
    <phoneticPr fontId="3" type="noConversion"/>
  </si>
  <si>
    <t>브론즈메탈도장,W(30+20+20+700)</t>
    <phoneticPr fontId="3" type="noConversion"/>
  </si>
  <si>
    <t>51.19+18.52</t>
  </si>
  <si>
    <t>[계단실]</t>
    <phoneticPr fontId="6" type="noConversion"/>
  </si>
  <si>
    <t>유리난간대</t>
  </si>
  <si>
    <t>GL-01, 부속품 포함</t>
  </si>
  <si>
    <t>(25.2*2)+(5.07)</t>
  </si>
  <si>
    <t>15.29*2</t>
  </si>
  <si>
    <t>11.81+11.81+25.47</t>
  </si>
  <si>
    <t>24.5*1.5</t>
  </si>
  <si>
    <t>갈바1.6T,PT-02,W(100*118*100*118)</t>
    <phoneticPr fontId="3" type="noConversion"/>
  </si>
  <si>
    <t>갈바1.6T,PT-02,W(20*10)</t>
    <phoneticPr fontId="3" type="noConversion"/>
  </si>
  <si>
    <t>[라운지1,2]</t>
    <phoneticPr fontId="6" type="noConversion"/>
  </si>
  <si>
    <t>1.17+0.73</t>
  </si>
  <si>
    <t>H4.5*4ea</t>
  </si>
  <si>
    <t>(11.4*4.5)+(1.2*0.73)+(7.37)</t>
  </si>
  <si>
    <t>[로비/카페테리아,중앙복도]</t>
    <phoneticPr fontId="6" type="noConversion"/>
  </si>
  <si>
    <t>[카페테리아주방, 직원라카룸]</t>
    <phoneticPr fontId="6" type="noConversion"/>
  </si>
  <si>
    <t>202.28*0.2</t>
    <phoneticPr fontId="3" type="noConversion"/>
  </si>
  <si>
    <t>40.54*0.2</t>
    <phoneticPr fontId="3" type="noConversion"/>
  </si>
  <si>
    <t>23.2㎡</t>
    <phoneticPr fontId="3" type="noConversion"/>
  </si>
  <si>
    <t>23.2㎡*1.1&lt;자재할증&gt;</t>
    <phoneticPr fontId="3" type="noConversion"/>
  </si>
  <si>
    <t>바닥, T=60, 구배없음</t>
    <phoneticPr fontId="6" type="noConversion"/>
  </si>
  <si>
    <t>50.4㎡</t>
    <phoneticPr fontId="3" type="noConversion"/>
  </si>
  <si>
    <t>50.4㎡*1.1&lt;자재할증&gt;</t>
    <phoneticPr fontId="3" type="noConversion"/>
  </si>
  <si>
    <t>3.78㎡</t>
    <phoneticPr fontId="3" type="noConversion"/>
  </si>
  <si>
    <t>3.78㎡*1.1&lt;자재할증&gt;</t>
    <phoneticPr fontId="3" type="noConversion"/>
  </si>
  <si>
    <t>3.78㎡</t>
    <phoneticPr fontId="3" type="noConversion"/>
  </si>
  <si>
    <t>3.78㎡*1.1&lt;자재할증&gt;</t>
    <phoneticPr fontId="3" type="noConversion"/>
  </si>
  <si>
    <t>MT-07,W(50+30+200+30+50)</t>
    <phoneticPr fontId="3" type="noConversion"/>
  </si>
  <si>
    <t>36.11㎡</t>
    <phoneticPr fontId="3" type="noConversion"/>
  </si>
  <si>
    <t>36.11㎡*1.1&lt;자재할증&gt;</t>
    <phoneticPr fontId="3" type="noConversion"/>
  </si>
  <si>
    <t>8.71㎡</t>
    <phoneticPr fontId="3" type="noConversion"/>
  </si>
  <si>
    <t>8.71㎡*1.1&lt;자재할증&gt;</t>
    <phoneticPr fontId="3" type="noConversion"/>
  </si>
  <si>
    <t>1.26㎡</t>
    <phoneticPr fontId="3" type="noConversion"/>
  </si>
  <si>
    <t>1.26㎡*1.1&lt;자재할증&gt;</t>
    <phoneticPr fontId="3" type="noConversion"/>
  </si>
  <si>
    <t>70.1㎡</t>
    <phoneticPr fontId="3" type="noConversion"/>
  </si>
  <si>
    <t>9.2㎡</t>
    <phoneticPr fontId="3" type="noConversion"/>
  </si>
  <si>
    <t>70.1-9.2㎡</t>
    <phoneticPr fontId="3" type="noConversion"/>
  </si>
  <si>
    <t>(70.1-9.2)㎡*1.1&lt;자재할증&gt;</t>
    <phoneticPr fontId="3" type="noConversion"/>
  </si>
  <si>
    <t>합판취부</t>
  </si>
  <si>
    <t>AS-05</t>
  </si>
  <si>
    <t>0.3+0.18+0.18</t>
  </si>
  <si>
    <t>9.2</t>
    <phoneticPr fontId="3" type="noConversion"/>
  </si>
  <si>
    <t>비닐타일자재</t>
  </si>
  <si>
    <t>디딤석</t>
    <phoneticPr fontId="3" type="noConversion"/>
  </si>
  <si>
    <t>65.94+177.06</t>
  </si>
  <si>
    <t>177.06㎡*1.1&lt;자재할증&gt;</t>
    <phoneticPr fontId="3" type="noConversion"/>
  </si>
  <si>
    <t>65.94㎡*1.1&lt;자재할증&gt;</t>
    <phoneticPr fontId="3" type="noConversion"/>
  </si>
  <si>
    <t>35.7+11.8+3.68</t>
  </si>
  <si>
    <t xml:space="preserve">점자블록 자재/시공 </t>
    <phoneticPr fontId="3" type="noConversion"/>
  </si>
  <si>
    <t>MT-07,W(20+5+100)</t>
    <phoneticPr fontId="3" type="noConversion"/>
  </si>
  <si>
    <t>7.71+7.8</t>
  </si>
  <si>
    <t>13.85*0.5</t>
  </si>
  <si>
    <t>104.48+6.92-우물천정56.95</t>
  </si>
  <si>
    <t>56.95-37.74</t>
  </si>
  <si>
    <t>6.29*6EA</t>
  </si>
  <si>
    <t>14.97+23.86</t>
  </si>
  <si>
    <t>9ea</t>
    <phoneticPr fontId="3" type="noConversion"/>
  </si>
  <si>
    <t>일반석고보드 취부</t>
    <phoneticPr fontId="3" type="noConversion"/>
  </si>
  <si>
    <t>T=12.5*1PLY</t>
    <phoneticPr fontId="3" type="noConversion"/>
  </si>
  <si>
    <t>갈바1.6T,W(20+20+200+200+10+40)</t>
    <phoneticPr fontId="3" type="noConversion"/>
  </si>
  <si>
    <t>갈바1.6T,W(20+350+200+200+10+40)</t>
    <phoneticPr fontId="3" type="noConversion"/>
  </si>
  <si>
    <t>MT-06,W(700+200+20+10)</t>
    <phoneticPr fontId="3" type="noConversion"/>
  </si>
  <si>
    <t>[카페테리아주방, 작원라카룸]</t>
    <phoneticPr fontId="6" type="noConversion"/>
  </si>
  <si>
    <t>BLACK SUS H/L</t>
  </si>
  <si>
    <t>8.95+15.03+27.06</t>
  </si>
  <si>
    <t>11.99*W(0.2+0.15+0.7+0.15)</t>
  </si>
  <si>
    <t>마이다</t>
    <phoneticPr fontId="3" type="noConversion"/>
  </si>
  <si>
    <t>T=9*1PLY</t>
    <phoneticPr fontId="3" type="noConversion"/>
  </si>
  <si>
    <t>벽천정
보강</t>
    <phoneticPr fontId="3" type="noConversion"/>
  </si>
  <si>
    <t>화장실
복도</t>
    <phoneticPr fontId="3" type="noConversion"/>
  </si>
  <si>
    <t>화장실
복도 단</t>
    <phoneticPr fontId="3" type="noConversion"/>
  </si>
  <si>
    <t>ST'L 각파이프구조틀</t>
    <phoneticPr fontId="3" type="noConversion"/>
  </si>
  <si>
    <t>MT-05, THK=1.5mm(S)</t>
    <phoneticPr fontId="9" type="noConversion"/>
  </si>
  <si>
    <t>BLACK SUS PLATE(H/L)</t>
    <phoneticPr fontId="6" type="noConversion"/>
  </si>
  <si>
    <t>3ea</t>
    <phoneticPr fontId="3" type="noConversion"/>
  </si>
  <si>
    <t>13.15+13.15</t>
  </si>
  <si>
    <t>19.46*H0.3</t>
  </si>
  <si>
    <t>4.57+1.57+1.57+1.57+1.5+2.76+1.74+1.0</t>
  </si>
  <si>
    <t>6.14+6.14+8.47+9.09+4.36+2.92</t>
  </si>
  <si>
    <t>2EA</t>
    <phoneticPr fontId="3" type="noConversion"/>
  </si>
  <si>
    <t>갈바1.6T,W(30+21+200+200+200+10+40)</t>
    <phoneticPr fontId="3" type="noConversion"/>
  </si>
  <si>
    <t>[여자화장실 앞 전실]</t>
    <phoneticPr fontId="6" type="noConversion"/>
  </si>
  <si>
    <t>1EA</t>
    <phoneticPr fontId="3" type="noConversion"/>
  </si>
  <si>
    <t>4.85+1.37+8.73</t>
  </si>
  <si>
    <t>6.62+5.54+4.39+4.39</t>
  </si>
  <si>
    <t>2.7+1.54</t>
  </si>
  <si>
    <t>46.95-13.65</t>
  </si>
  <si>
    <t>수벽</t>
    <phoneticPr fontId="3" type="noConversion"/>
  </si>
  <si>
    <t>일반석고보드 취부(천정)</t>
    <phoneticPr fontId="3" type="noConversion"/>
  </si>
  <si>
    <t>MT-05,W(10+30+200+30+10)</t>
    <phoneticPr fontId="3" type="noConversion"/>
  </si>
  <si>
    <t>수벽(16.38*2PLY)+천정66.47</t>
    <phoneticPr fontId="3" type="noConversion"/>
  </si>
  <si>
    <t>13.658*H1.2</t>
    <phoneticPr fontId="3" type="noConversion"/>
  </si>
  <si>
    <t>갈바,T=1.6</t>
  </si>
  <si>
    <t>SH-05</t>
  </si>
  <si>
    <t>전동커튼</t>
  </si>
  <si>
    <t>기계, 가이드레일 일체 포함</t>
  </si>
  <si>
    <t>215-49.91-49.91</t>
  </si>
  <si>
    <t>13.60*H1.5</t>
  </si>
  <si>
    <t>49.91+49.91</t>
  </si>
  <si>
    <t>30.9*2</t>
  </si>
  <si>
    <t>4.11*10.85</t>
  </si>
  <si>
    <t>(((3.7*H0.14)*14)*2)+(((11.11*H0.14)*4)*2)</t>
  </si>
  <si>
    <t>(4.53+11.07+4.53)*H4.8</t>
  </si>
  <si>
    <t>115.18+20.4</t>
    <phoneticPr fontId="3" type="noConversion"/>
  </si>
  <si>
    <t>6EA</t>
    <phoneticPr fontId="3" type="noConversion"/>
  </si>
  <si>
    <t>44.59+26.94</t>
    <phoneticPr fontId="3" type="noConversion"/>
  </si>
  <si>
    <t>갈바1.6T,W(20+200+300+20+300+20)</t>
    <phoneticPr fontId="3" type="noConversion"/>
  </si>
  <si>
    <t>우물천정</t>
    <phoneticPr fontId="3" type="noConversion"/>
  </si>
  <si>
    <t>갈바1.6T,W(20+350+300+200+10+40)</t>
    <phoneticPr fontId="3" type="noConversion"/>
  </si>
  <si>
    <t>GD-02</t>
  </si>
  <si>
    <t>4405*2800, 하드웨어 포함</t>
  </si>
  <si>
    <t>GD-03</t>
  </si>
  <si>
    <t>5390*3300, 하드웨어 포함</t>
  </si>
  <si>
    <t>GD-05</t>
  </si>
  <si>
    <t>900*3000, 란마유리, 하드웨어 포함</t>
  </si>
  <si>
    <t>GD-06</t>
  </si>
  <si>
    <t>1000*2400, 하드웨어 포함</t>
  </si>
  <si>
    <t>SD-01</t>
  </si>
  <si>
    <t>SD-02</t>
  </si>
  <si>
    <t>900*2100, 하드웨어 포함</t>
  </si>
  <si>
    <t>600*2400, 하드웨어 포함</t>
  </si>
  <si>
    <t>L-10</t>
  </si>
  <si>
    <t>3인치 다운라이트</t>
  </si>
  <si>
    <t>L-13</t>
  </si>
  <si>
    <t>LED 에코 온스 2인치</t>
  </si>
  <si>
    <t>LED BAR</t>
  </si>
  <si>
    <t>SMPS 포함</t>
  </si>
  <si>
    <t>L-12</t>
  </si>
  <si>
    <t>MR-S COB 민자 반사경 3구</t>
  </si>
  <si>
    <t>L-05</t>
  </si>
  <si>
    <t>4인치 다운라이트</t>
  </si>
  <si>
    <t>L-02</t>
  </si>
  <si>
    <t>BL LED COB 매입등</t>
  </si>
  <si>
    <t>PL-02</t>
  </si>
  <si>
    <t xml:space="preserve">웨이브600 P/D </t>
  </si>
  <si>
    <t>L-07</t>
  </si>
  <si>
    <t>LED 라인등</t>
  </si>
  <si>
    <t>L-11</t>
  </si>
  <si>
    <t>외발 PAR30 레일 스포트</t>
  </si>
  <si>
    <t>레일</t>
  </si>
  <si>
    <t>전원, 마감, 연결 등 부속 포함</t>
  </si>
  <si>
    <t>L-14</t>
  </si>
  <si>
    <t>마그네틱 레일등</t>
  </si>
  <si>
    <t>마그네틱레일</t>
  </si>
  <si>
    <t>레일부속 포함</t>
  </si>
  <si>
    <t>L-06</t>
  </si>
  <si>
    <t>마띠70 직매입 COB</t>
  </si>
  <si>
    <t>L-04</t>
  </si>
  <si>
    <t>직매입 나팔 COB</t>
  </si>
  <si>
    <t>L-01</t>
  </si>
  <si>
    <t>마띠90 직매입 COB 다운라이트</t>
  </si>
  <si>
    <t>PL-01</t>
  </si>
  <si>
    <t>L-04-1</t>
  </si>
  <si>
    <t xml:space="preserve">직매입 나팔 COB/ 도경 투시 감지센서 </t>
  </si>
  <si>
    <t>벽간접 LED BAR</t>
  </si>
  <si>
    <t>L-03</t>
  </si>
  <si>
    <t>멀티 사각 COB 매입등</t>
  </si>
  <si>
    <t>L-08</t>
  </si>
  <si>
    <t>PAR 30 원통 직부등</t>
  </si>
  <si>
    <t>L-09</t>
  </si>
  <si>
    <t>Ø59 직매입</t>
  </si>
  <si>
    <t>BL-02</t>
  </si>
  <si>
    <t>LED 포비벽등 DC타입(L1500)</t>
  </si>
  <si>
    <t>BL-01</t>
  </si>
  <si>
    <t>LED 포비벽등 DC타입(L1000)</t>
  </si>
  <si>
    <t>세면기</t>
  </si>
  <si>
    <t>SW-11</t>
  </si>
  <si>
    <t>SW-07</t>
  </si>
  <si>
    <t>장애인 손잡이</t>
  </si>
  <si>
    <t>양변기</t>
  </si>
  <si>
    <t>SW-01, SW-13</t>
  </si>
  <si>
    <t>영유아 보호의자</t>
  </si>
  <si>
    <t>SW-05</t>
  </si>
  <si>
    <t>SW-17</t>
  </si>
  <si>
    <t>SW-10</t>
  </si>
  <si>
    <t>SW-01</t>
  </si>
  <si>
    <t>유아용 양변기</t>
  </si>
  <si>
    <t>SW-03</t>
  </si>
  <si>
    <t>핸드타올디스펜서</t>
  </si>
  <si>
    <t>SW-08</t>
  </si>
  <si>
    <t>핸드드라이기</t>
  </si>
  <si>
    <t>SW-09</t>
  </si>
  <si>
    <t>페이퍼타올 디스펜서</t>
  </si>
  <si>
    <t>SW-14</t>
  </si>
  <si>
    <t>청소용수채</t>
  </si>
  <si>
    <t>SW-04</t>
  </si>
  <si>
    <t>SW-06</t>
  </si>
  <si>
    <t>SW-02</t>
  </si>
  <si>
    <t>SW-15</t>
  </si>
  <si>
    <t>SW-16</t>
  </si>
  <si>
    <t>[B1 로비]</t>
  </si>
  <si>
    <t>[B1 북스토어]</t>
  </si>
  <si>
    <t>[B1 직원라카룸]</t>
  </si>
  <si>
    <t>[B1 소그룹실]</t>
  </si>
  <si>
    <t>[B1 라운지]</t>
  </si>
  <si>
    <t>[B1 동선, 계단천정]</t>
  </si>
  <si>
    <t>[B1 베이커리, 창고]</t>
  </si>
  <si>
    <t>[B1 장애인 화장실]</t>
  </si>
  <si>
    <t>[B1 문화선교부1~3, 친교부 사무실]</t>
  </si>
  <si>
    <t>[B1 공조실]</t>
  </si>
  <si>
    <t>[1F 로비/카페테리아, 중앙복도]</t>
  </si>
  <si>
    <t>[1F 카페테리아주방, 작원라카룸]</t>
  </si>
  <si>
    <t>[1F 미팅룸1, 2]</t>
  </si>
  <si>
    <t>[1F 여자화장실]</t>
  </si>
  <si>
    <t>[1F 여자화장실 앞 전실]</t>
  </si>
  <si>
    <t>[1F 장애인화장실(여)]</t>
  </si>
  <si>
    <t>[1F 창고]</t>
  </si>
  <si>
    <t>[1F 남자화장실]</t>
  </si>
  <si>
    <t>[1F 수유실]</t>
  </si>
  <si>
    <t>[1F 자모실, 자모실 복도]</t>
  </si>
  <si>
    <t>[1F 라운지1,2]</t>
  </si>
  <si>
    <t>[1F 계단]</t>
  </si>
  <si>
    <t>HY-200 M20X240L</t>
    <phoneticPr fontId="3" type="noConversion"/>
  </si>
  <si>
    <t>HY-200 M16X190L</t>
    <phoneticPr fontId="3" type="noConversion"/>
  </si>
  <si>
    <t>철골 가공 조립</t>
  </si>
  <si>
    <t>고장력 볼트 본조임</t>
  </si>
  <si>
    <t>M20, 60mm</t>
  </si>
  <si>
    <t>증축공사 철골 수량산출서 참조 11ea</t>
    <phoneticPr fontId="3" type="noConversion"/>
  </si>
  <si>
    <t>증축공사 철골 수량산출서 참조 96ea</t>
    <phoneticPr fontId="3" type="noConversion"/>
  </si>
  <si>
    <t>증축공사 철골 수량산출서 참조 1012.1kg</t>
    <phoneticPr fontId="3" type="noConversion"/>
  </si>
  <si>
    <t>증축공사 철골 수량산출서 참조 117.61kg</t>
    <phoneticPr fontId="3" type="noConversion"/>
  </si>
  <si>
    <t>증축공사 철골 수량산출서 참조 92.51kg</t>
    <phoneticPr fontId="3" type="noConversion"/>
  </si>
  <si>
    <t>증축공사 철골 수량산출서 참조 1320.54kg</t>
    <phoneticPr fontId="3" type="noConversion"/>
  </si>
  <si>
    <t>증축공사 철골 수량산출서 참조 268.36kg</t>
    <phoneticPr fontId="3" type="noConversion"/>
  </si>
  <si>
    <t>증축공사 철골 수량산출서 참조 977.89kg</t>
    <phoneticPr fontId="3" type="noConversion"/>
  </si>
  <si>
    <t>증축공사 철골 수량산출서 참조 1648.01kg</t>
    <phoneticPr fontId="3" type="noConversion"/>
  </si>
  <si>
    <t>증축공사 철골 수량산출서 참조 776ea</t>
    <phoneticPr fontId="3" type="noConversion"/>
  </si>
  <si>
    <t>증축공사 철골 수량산출서 참조 5055.53kg</t>
    <phoneticPr fontId="3" type="noConversion"/>
  </si>
  <si>
    <t>증축공사 철골 수량산출서 참조 5055.53kg*0.001TON</t>
    <phoneticPr fontId="3" type="noConversion"/>
  </si>
  <si>
    <t>철골수용접</t>
  </si>
  <si>
    <t>철골 운반비</t>
    <phoneticPr fontId="3" type="noConversion"/>
  </si>
  <si>
    <t>공장-현장</t>
    <phoneticPr fontId="3" type="noConversion"/>
  </si>
  <si>
    <t>증축공사 철골 수량산출서 참조 582.615kg</t>
    <phoneticPr fontId="3" type="noConversion"/>
  </si>
  <si>
    <t>사각형강</t>
  </si>
  <si>
    <t>(SRT275)ㅁ-50X50X3.2T</t>
    <phoneticPr fontId="6" type="noConversion"/>
  </si>
  <si>
    <t>PL4.5T, 데크플레이트</t>
  </si>
  <si>
    <t>ST'L PLATE(아연도강판)</t>
  </si>
  <si>
    <t>(2650+8870+1680)*620*H1000,제작사양</t>
    <phoneticPr fontId="3" type="noConversion"/>
  </si>
  <si>
    <t>FU-101 벽부형 쿠션벤치</t>
    <phoneticPr fontId="3" type="noConversion"/>
  </si>
  <si>
    <t>FU-103 다인용 테이블</t>
    <phoneticPr fontId="3" type="noConversion"/>
  </si>
  <si>
    <t>3000*700*H950,제작사양</t>
    <phoneticPr fontId="3" type="noConversion"/>
  </si>
  <si>
    <t>(7100+4270)*1000*H1160,제작사양</t>
    <phoneticPr fontId="3" type="noConversion"/>
  </si>
  <si>
    <t>FU-104 카페 카운터테이블</t>
    <phoneticPr fontId="3" type="noConversion"/>
  </si>
  <si>
    <t>1600*620*H950,제작사양</t>
    <phoneticPr fontId="3" type="noConversion"/>
  </si>
  <si>
    <t>FU-108 쓰레기통 셀프바</t>
    <phoneticPr fontId="3" type="noConversion"/>
  </si>
  <si>
    <t>1000*350*H900,제작사양</t>
    <phoneticPr fontId="3" type="noConversion"/>
  </si>
  <si>
    <t>1210*400*H700,제작사양</t>
    <phoneticPr fontId="3" type="noConversion"/>
  </si>
  <si>
    <t>FU-109 라운지 파티션벤치</t>
    <phoneticPr fontId="3" type="noConversion"/>
  </si>
  <si>
    <t>5200*690*H1100,제작사양</t>
    <phoneticPr fontId="3" type="noConversion"/>
  </si>
  <si>
    <t>FU-110 라운지 벽부벤치</t>
    <phoneticPr fontId="3" type="noConversion"/>
  </si>
  <si>
    <t>7950*730*H1000,제작사양</t>
    <phoneticPr fontId="3" type="noConversion"/>
  </si>
  <si>
    <t>FU-111 안내데스크</t>
    <phoneticPr fontId="3" type="noConversion"/>
  </si>
  <si>
    <t>2490*800*H1050,제작사양</t>
    <phoneticPr fontId="3" type="noConversion"/>
  </si>
  <si>
    <t>FU-112 쓰레기통 셀프바</t>
    <phoneticPr fontId="3" type="noConversion"/>
  </si>
  <si>
    <t>2040*710*H950,제작사양</t>
    <phoneticPr fontId="3" type="noConversion"/>
  </si>
  <si>
    <t>1450*320*H1200,제작사양</t>
    <phoneticPr fontId="3" type="noConversion"/>
  </si>
  <si>
    <t>5190*690*H1000,제작사양</t>
    <phoneticPr fontId="3" type="noConversion"/>
  </si>
  <si>
    <t>FU-114 복도 벽부형 벤치</t>
    <phoneticPr fontId="3" type="noConversion"/>
  </si>
  <si>
    <t>FU-115 자모실 벽부 벤치</t>
    <phoneticPr fontId="3" type="noConversion"/>
  </si>
  <si>
    <t>(3110+3050)*600*H900,제작사양</t>
    <phoneticPr fontId="3" type="noConversion"/>
  </si>
  <si>
    <t>FU-117 벽부 음향장비함</t>
    <phoneticPr fontId="3" type="noConversion"/>
  </si>
  <si>
    <t>1580*600*H3500,제작사양</t>
    <phoneticPr fontId="3" type="noConversion"/>
  </si>
  <si>
    <t>FU-113 파티션 신발장-1</t>
    <phoneticPr fontId="3" type="noConversion"/>
  </si>
  <si>
    <t>FU-113 파티션 신발장-2</t>
    <phoneticPr fontId="3" type="noConversion"/>
  </si>
  <si>
    <t>1630*320*H1200,제작사양</t>
    <phoneticPr fontId="3" type="noConversion"/>
  </si>
  <si>
    <t>FU-116 수유실 집기 세트-1</t>
    <phoneticPr fontId="3" type="noConversion"/>
  </si>
  <si>
    <t>FU-116 수유실 집기 세트-2</t>
  </si>
  <si>
    <t>2700*1680*H1220,제작사양</t>
    <phoneticPr fontId="3" type="noConversion"/>
  </si>
  <si>
    <t>1540*1500*H900,제작사양</t>
    <phoneticPr fontId="3" type="noConversion"/>
  </si>
  <si>
    <t>FU-105 이동식 MD장</t>
    <phoneticPr fontId="3" type="noConversion"/>
  </si>
  <si>
    <t>FU-107 주방 싱크대+하부장</t>
    <phoneticPr fontId="3" type="noConversion"/>
  </si>
  <si>
    <t>FU-107 주방 싱크대 상부장</t>
    <phoneticPr fontId="3" type="noConversion"/>
  </si>
  <si>
    <t>1990*400*H760,제작사양</t>
    <phoneticPr fontId="3" type="noConversion"/>
  </si>
  <si>
    <t>1990*800*H1010,제작사양</t>
    <phoneticPr fontId="3" type="noConversion"/>
  </si>
  <si>
    <t>FU-102 음수대 상부장</t>
    <phoneticPr fontId="3" type="noConversion"/>
  </si>
  <si>
    <t>FU-102 음수대장</t>
    <phoneticPr fontId="3" type="noConversion"/>
  </si>
  <si>
    <t>2150*600*H850,제작사양</t>
    <phoneticPr fontId="3" type="noConversion"/>
  </si>
  <si>
    <t>2150*600*H1200,제작사양</t>
    <phoneticPr fontId="3" type="noConversion"/>
  </si>
  <si>
    <t>FU-106 벽부 상부장</t>
    <phoneticPr fontId="3" type="noConversion"/>
  </si>
  <si>
    <t>지노블랙 P/D</t>
    <phoneticPr fontId="3" type="noConversion"/>
  </si>
  <si>
    <t>SW-12</t>
    <phoneticPr fontId="3" type="noConversion"/>
  </si>
  <si>
    <t>양변기+자동센서+등받이</t>
    <phoneticPr fontId="3" type="noConversion"/>
  </si>
  <si>
    <t>FU-014 베이커리 상부장-2</t>
    <phoneticPr fontId="3" type="noConversion"/>
  </si>
  <si>
    <t>FU-014 베이커리 상부장-1</t>
    <phoneticPr fontId="3" type="noConversion"/>
  </si>
  <si>
    <t>FU-014 베이커리 싱크대</t>
    <phoneticPr fontId="3" type="noConversion"/>
  </si>
  <si>
    <t>FU-014 베이커리 음료작업대</t>
    <phoneticPr fontId="3" type="noConversion"/>
  </si>
  <si>
    <t>FU-013 베이커리 계산대</t>
    <phoneticPr fontId="3" type="noConversion"/>
  </si>
  <si>
    <t>FU-012 베이커리 3단진열대</t>
    <phoneticPr fontId="3" type="noConversion"/>
  </si>
  <si>
    <t>FU-011 베이커리 ㄱ형 쓰래기통장</t>
    <phoneticPr fontId="3" type="noConversion"/>
  </si>
  <si>
    <t>FU-010 라운지 하이테이블</t>
    <phoneticPr fontId="3" type="noConversion"/>
  </si>
  <si>
    <t>SD-05</t>
  </si>
  <si>
    <t>3185*2700,기계포함,설치포함</t>
    <phoneticPr fontId="3" type="noConversion"/>
  </si>
  <si>
    <t>1000*2400,기계포함,설치포함</t>
    <phoneticPr fontId="3" type="noConversion"/>
  </si>
  <si>
    <t>CU-02, MT-06, 설치포함</t>
    <phoneticPr fontId="3" type="noConversion"/>
  </si>
  <si>
    <t>Expended Metal 도장</t>
    <phoneticPr fontId="3" type="noConversion"/>
  </si>
  <si>
    <t>스크린 루버</t>
    <phoneticPr fontId="3" type="noConversion"/>
  </si>
  <si>
    <t>1000×1000×4T (평패널)</t>
    <phoneticPr fontId="3" type="noConversion"/>
  </si>
  <si>
    <t>TV
매립박스</t>
    <phoneticPr fontId="3" type="noConversion"/>
  </si>
  <si>
    <t>화장대</t>
    <phoneticPr fontId="3" type="noConversion"/>
  </si>
  <si>
    <t>세면대
화장대</t>
    <phoneticPr fontId="3" type="noConversion"/>
  </si>
  <si>
    <t>아연도 각파이프구조틀</t>
    <phoneticPr fontId="6" type="noConversion"/>
  </si>
  <si>
    <t>ㅁ-40*40*1.6T(S),@450</t>
    <phoneticPr fontId="6" type="noConversion"/>
  </si>
  <si>
    <t>합판보강</t>
    <phoneticPr fontId="6" type="noConversion"/>
  </si>
  <si>
    <t>내수합판보강</t>
    <phoneticPr fontId="6" type="noConversion"/>
  </si>
  <si>
    <t>THK=12mm * 1PLY</t>
    <phoneticPr fontId="6" type="noConversion"/>
  </si>
  <si>
    <t>ST-05, THK=20mm</t>
    <phoneticPr fontId="3" type="noConversion"/>
  </si>
  <si>
    <t>MT-05,W(120+50+20+10+10)</t>
    <phoneticPr fontId="3" type="noConversion"/>
  </si>
  <si>
    <t>PN-03, THK=9mm</t>
  </si>
  <si>
    <t>유공 흡음보드 취부</t>
  </si>
  <si>
    <t>계단 외</t>
    <phoneticPr fontId="3" type="noConversion"/>
  </si>
  <si>
    <t>PVC 핸드레일</t>
  </si>
  <si>
    <t>PVC 핸드레일</t>
    <phoneticPr fontId="3" type="noConversion"/>
  </si>
  <si>
    <t>노출천장</t>
    <phoneticPr fontId="3" type="noConversion"/>
  </si>
  <si>
    <t>PAINT(PT-02)</t>
    <phoneticPr fontId="3" type="noConversion"/>
  </si>
  <si>
    <t>특수조명</t>
    <phoneticPr fontId="3" type="noConversion"/>
  </si>
  <si>
    <t>전동커튼 박스(도장포함)</t>
    <phoneticPr fontId="3" type="noConversion"/>
  </si>
  <si>
    <t>석재 마감면 간접등박스(도장포함)</t>
    <phoneticPr fontId="3" type="noConversion"/>
  </si>
  <si>
    <t>간접등박스(도장포함)</t>
    <phoneticPr fontId="3" type="noConversion"/>
  </si>
  <si>
    <t>ST'L 간접등박스(도장포함)</t>
    <phoneticPr fontId="3" type="noConversion"/>
  </si>
  <si>
    <t>화장실복도 간접등박스(도장포함)</t>
    <phoneticPr fontId="3" type="noConversion"/>
  </si>
  <si>
    <t>우물천정 간접등박스(도장포함)</t>
    <phoneticPr fontId="3" type="noConversion"/>
  </si>
  <si>
    <t>화장실복도 수벽마감</t>
    <phoneticPr fontId="3" type="noConversion"/>
  </si>
  <si>
    <t>Expended Metal 금속틀(도장포함)</t>
    <phoneticPr fontId="3" type="noConversion"/>
  </si>
  <si>
    <t>Expended Metal 조명박스(도장포함)</t>
    <phoneticPr fontId="3" type="noConversion"/>
  </si>
  <si>
    <t>날개벽 SUS 프레임(도장포함)</t>
    <phoneticPr fontId="3" type="noConversion"/>
  </si>
  <si>
    <t>유리난간대 하부프레임(도장포함)</t>
    <phoneticPr fontId="3" type="noConversion"/>
  </si>
  <si>
    <t>유리난간대 두겁대(도장포함)</t>
    <phoneticPr fontId="3" type="noConversion"/>
  </si>
  <si>
    <t>영락교회 50주년기념관</t>
    <phoneticPr fontId="3" type="noConversion"/>
  </si>
  <si>
    <t>코이노니아 공간 인테리어 공사</t>
    <phoneticPr fontId="6" type="noConversion"/>
  </si>
  <si>
    <t>2024. 11.</t>
    <phoneticPr fontId="6" type="noConversion"/>
  </si>
  <si>
    <t>제25호표</t>
  </si>
  <si>
    <t>제26호표</t>
  </si>
  <si>
    <t>제27호표</t>
  </si>
  <si>
    <t>제28호표</t>
  </si>
  <si>
    <t>제32호표</t>
  </si>
  <si>
    <t>제33호표</t>
  </si>
  <si>
    <t>제31호표</t>
  </si>
  <si>
    <t>제38호표</t>
  </si>
  <si>
    <t>마루 바닥재 철거</t>
    <phoneticPr fontId="3" type="noConversion"/>
  </si>
  <si>
    <t>PVC계 바닥재 철거</t>
    <phoneticPr fontId="3" type="noConversion"/>
  </si>
  <si>
    <t/>
  </si>
  <si>
    <t>단가1번</t>
  </si>
  <si>
    <t>단가2번</t>
  </si>
  <si>
    <t>단가3번</t>
  </si>
  <si>
    <t>단가4번</t>
  </si>
  <si>
    <t>단가5번</t>
  </si>
  <si>
    <t>단가6번</t>
  </si>
  <si>
    <t>단가9번</t>
  </si>
  <si>
    <t>제107호표</t>
  </si>
  <si>
    <t>제108호표</t>
  </si>
  <si>
    <t>단가13번</t>
  </si>
  <si>
    <t>단가232번</t>
  </si>
  <si>
    <t>제100호표</t>
  </si>
  <si>
    <t>제101호표</t>
  </si>
  <si>
    <t>제102호표</t>
  </si>
  <si>
    <t>제103호표</t>
  </si>
  <si>
    <t>단가233번</t>
  </si>
  <si>
    <t>단가234번</t>
  </si>
  <si>
    <t>원 가 계 산 서</t>
    <phoneticPr fontId="6" type="noConversion"/>
  </si>
  <si>
    <t>공사명:</t>
    <phoneticPr fontId="6" type="noConversion"/>
  </si>
  <si>
    <t>영락교회 50주년 기념관 코이노니아</t>
  </si>
  <si>
    <t>비 목</t>
    <phoneticPr fontId="6" type="noConversion"/>
  </si>
  <si>
    <t>구  분</t>
    <phoneticPr fontId="6" type="noConversion"/>
  </si>
  <si>
    <t>금 액</t>
    <phoneticPr fontId="6" type="noConversion"/>
  </si>
  <si>
    <t>구  성  비</t>
    <phoneticPr fontId="6" type="noConversion"/>
  </si>
  <si>
    <t xml:space="preserve"> </t>
    <phoneticPr fontId="6" type="noConversion"/>
  </si>
  <si>
    <t>재 료 비</t>
    <phoneticPr fontId="6" type="noConversion"/>
  </si>
  <si>
    <t>직 접 재 료 비</t>
    <phoneticPr fontId="6" type="noConversion"/>
  </si>
  <si>
    <t>간 접 재 료 비</t>
    <phoneticPr fontId="6" type="noConversion"/>
  </si>
  <si>
    <t>( 소      계 )</t>
    <phoneticPr fontId="6" type="noConversion"/>
  </si>
  <si>
    <t>순</t>
    <phoneticPr fontId="6" type="noConversion"/>
  </si>
  <si>
    <t>노 무 비</t>
    <phoneticPr fontId="6" type="noConversion"/>
  </si>
  <si>
    <t>직 접 노 무 비</t>
    <phoneticPr fontId="6" type="noConversion"/>
  </si>
  <si>
    <t>간 접 노 무 비</t>
    <phoneticPr fontId="6" type="noConversion"/>
  </si>
  <si>
    <t>(직접 노무비) * 12.6 %</t>
  </si>
  <si>
    <t>기  계  경  비</t>
    <phoneticPr fontId="6" type="noConversion"/>
  </si>
  <si>
    <t>산 재 보 험 료</t>
    <phoneticPr fontId="6" type="noConversion"/>
  </si>
  <si>
    <t>(노무비) * 3.56 %</t>
  </si>
  <si>
    <t>공</t>
    <phoneticPr fontId="6" type="noConversion"/>
  </si>
  <si>
    <t>고 용 보 험 료</t>
    <phoneticPr fontId="6" type="noConversion"/>
  </si>
  <si>
    <t>(노무비) * 1.01 %</t>
  </si>
  <si>
    <t>경</t>
    <phoneticPr fontId="6" type="noConversion"/>
  </si>
  <si>
    <t>퇴 직 금 공 제</t>
    <phoneticPr fontId="6" type="noConversion"/>
  </si>
  <si>
    <t>(직접 노무비) * 2.3 %</t>
  </si>
  <si>
    <t>안 전 관 리 비</t>
    <phoneticPr fontId="6" type="noConversion"/>
  </si>
  <si>
    <t>기  타  경  비</t>
    <phoneticPr fontId="6" type="noConversion"/>
  </si>
  <si>
    <t>(재료+노무) * 5.2 %</t>
  </si>
  <si>
    <t>건 강 보 험 료</t>
    <phoneticPr fontId="6" type="noConversion"/>
  </si>
  <si>
    <t>(직접 노무비) * 3.545 %</t>
  </si>
  <si>
    <t>사</t>
    <phoneticPr fontId="6" type="noConversion"/>
  </si>
  <si>
    <t>연 금 보 험 료</t>
    <phoneticPr fontId="6" type="noConversion"/>
  </si>
  <si>
    <t>(직접 노무비) * 4.5 %</t>
  </si>
  <si>
    <t>노인장기요양보험</t>
    <phoneticPr fontId="6" type="noConversion"/>
  </si>
  <si>
    <t>(건강 보험료) * 12.95 %</t>
  </si>
  <si>
    <t>비</t>
    <phoneticPr fontId="6" type="noConversion"/>
  </si>
  <si>
    <t>( 순 공 사 비 계 )</t>
    <phoneticPr fontId="6" type="noConversion"/>
  </si>
  <si>
    <t>일 반 관 리 비</t>
    <phoneticPr fontId="6" type="noConversion"/>
  </si>
  <si>
    <t>이          윤</t>
    <phoneticPr fontId="6" type="noConversion"/>
  </si>
  <si>
    <t>( 총  원  가 )</t>
    <phoneticPr fontId="6" type="noConversion"/>
  </si>
  <si>
    <t>부 가 가 치 세</t>
    <phoneticPr fontId="6" type="noConversion"/>
  </si>
  <si>
    <t>( 총      계 )</t>
    <phoneticPr fontId="6" type="noConversion"/>
  </si>
  <si>
    <t>집   계   표</t>
  </si>
  <si>
    <t>[공사명]  영락교회50주념기념관코이노니아(기계)</t>
  </si>
  <si>
    <t>품          명</t>
    <phoneticPr fontId="9" type="noConversion"/>
  </si>
  <si>
    <t>규       격</t>
  </si>
  <si>
    <t>단위</t>
  </si>
  <si>
    <t>수량</t>
  </si>
  <si>
    <t>재  료  비</t>
  </si>
  <si>
    <t>노  무  비</t>
  </si>
  <si>
    <t>경    비</t>
  </si>
  <si>
    <t>합    계</t>
  </si>
  <si>
    <t>비고</t>
  </si>
  <si>
    <t>단가</t>
  </si>
  <si>
    <t>금액</t>
  </si>
  <si>
    <t>01  위생기구설치공사</t>
  </si>
  <si>
    <t>01</t>
  </si>
  <si>
    <t>02  급수급탕배관공사</t>
  </si>
  <si>
    <t>02</t>
  </si>
  <si>
    <t>03  오배수배관공사</t>
  </si>
  <si>
    <t>03</t>
  </si>
  <si>
    <t>04  환기덕트설치공사</t>
  </si>
  <si>
    <t>04</t>
  </si>
  <si>
    <t>05  냉난방기설치공사</t>
    <phoneticPr fontId="9" type="noConversion"/>
  </si>
  <si>
    <t>05</t>
  </si>
  <si>
    <t>[ 합                  계 ]</t>
  </si>
  <si>
    <t>End Of File(Ver 6.0)</t>
  </si>
  <si>
    <t>마지막열은 지우지 마시오</t>
  </si>
  <si>
    <t>공종</t>
  </si>
  <si>
    <t>코드</t>
  </si>
  <si>
    <t>품          명</t>
  </si>
  <si>
    <t>56941850063</t>
  </si>
  <si>
    <t>수도꼭지(세면기수전)</t>
  </si>
  <si>
    <t>S/L,세면기혼합수전</t>
  </si>
  <si>
    <t>56941850052</t>
  </si>
  <si>
    <t>자동수전</t>
  </si>
  <si>
    <t>56941850053</t>
  </si>
  <si>
    <t>음수대수전</t>
  </si>
  <si>
    <t>56941850035</t>
  </si>
  <si>
    <t>화장지걸이</t>
  </si>
  <si>
    <t>점보케이스</t>
  </si>
  <si>
    <t>56941850071</t>
  </si>
  <si>
    <t>장애자용손잡이</t>
  </si>
  <si>
    <t>양변기용 가동식</t>
  </si>
  <si>
    <t>56941850072</t>
  </si>
  <si>
    <t>양변기용 고정식</t>
  </si>
  <si>
    <t>56941850074</t>
  </si>
  <si>
    <t>세면기용</t>
  </si>
  <si>
    <t>56941850081</t>
  </si>
  <si>
    <t>장애자용등받이</t>
  </si>
  <si>
    <t>양변기용</t>
  </si>
  <si>
    <t>56941850036</t>
  </si>
  <si>
    <t>비누대</t>
  </si>
  <si>
    <t>물비누통</t>
  </si>
  <si>
    <t>56941850038</t>
  </si>
  <si>
    <t>욕실악세사리</t>
  </si>
  <si>
    <t>영유아거치대</t>
  </si>
  <si>
    <t>56941850039</t>
  </si>
  <si>
    <t>여성위생용품수거함</t>
  </si>
  <si>
    <t>56941850033</t>
  </si>
  <si>
    <t>STS</t>
  </si>
  <si>
    <t>45100497005</t>
  </si>
  <si>
    <t>냉온수점자마크</t>
  </si>
  <si>
    <t>[ 합           계 ]</t>
  </si>
  <si>
    <t>56941820431</t>
  </si>
  <si>
    <t>스테인레스배관(K-TYPE)</t>
  </si>
  <si>
    <t>D 13</t>
  </si>
  <si>
    <t>M</t>
  </si>
  <si>
    <t>56941820432</t>
  </si>
  <si>
    <t>D 20</t>
  </si>
  <si>
    <t>56941820433</t>
  </si>
  <si>
    <t>D 25</t>
  </si>
  <si>
    <t>56941820434</t>
  </si>
  <si>
    <t>D 32</t>
  </si>
  <si>
    <t>56941820435</t>
  </si>
  <si>
    <t>D 40</t>
  </si>
  <si>
    <t>56941820436</t>
  </si>
  <si>
    <t>D 50</t>
  </si>
  <si>
    <t>56940840100</t>
  </si>
  <si>
    <t>가교발포보온(벽체매립)</t>
  </si>
  <si>
    <t>5TxD15</t>
  </si>
  <si>
    <t>56940840101</t>
  </si>
  <si>
    <t>5TxD20</t>
  </si>
  <si>
    <t>56940840102</t>
  </si>
  <si>
    <t>5TxD25</t>
  </si>
  <si>
    <t>56940850391</t>
  </si>
  <si>
    <t>관보온(고무발포,강관용)</t>
  </si>
  <si>
    <t>25TxD15</t>
  </si>
  <si>
    <t>56940850392</t>
  </si>
  <si>
    <t>25TxD20</t>
  </si>
  <si>
    <t>56940850393</t>
  </si>
  <si>
    <t>25TxD25</t>
  </si>
  <si>
    <t>56940850394</t>
  </si>
  <si>
    <t>25TxD32</t>
  </si>
  <si>
    <t>56940850395</t>
  </si>
  <si>
    <t>25TxD40</t>
  </si>
  <si>
    <t>56940850396</t>
  </si>
  <si>
    <t>25TxD50</t>
  </si>
  <si>
    <t>47301108123</t>
  </si>
  <si>
    <t>일반배관용 STS강관 이음쇠</t>
  </si>
  <si>
    <t>엘보 (프레스) D13</t>
  </si>
  <si>
    <t>47301108124</t>
  </si>
  <si>
    <t>엘보 (프레스) D20</t>
  </si>
  <si>
    <t>47301108125</t>
  </si>
  <si>
    <t>엘보 (프레스) D25</t>
  </si>
  <si>
    <t>47301108126</t>
  </si>
  <si>
    <t>엘보 (프레스) D30</t>
  </si>
  <si>
    <t>47301108127</t>
  </si>
  <si>
    <t>엘보 (프레스) D40</t>
  </si>
  <si>
    <t>47301108128</t>
  </si>
  <si>
    <t>엘보 (프레스) D50</t>
  </si>
  <si>
    <t>47301108305</t>
  </si>
  <si>
    <t>티이 (프레스) D20x20</t>
  </si>
  <si>
    <t>47301108306</t>
  </si>
  <si>
    <t>티이 (프레스) D25x25</t>
  </si>
  <si>
    <t>47301108309</t>
  </si>
  <si>
    <t>티이 (프레스) D30x30</t>
  </si>
  <si>
    <t>47301108314</t>
  </si>
  <si>
    <t>티이 (프레스) D40x40</t>
  </si>
  <si>
    <t>47301108318</t>
  </si>
  <si>
    <t>티이 (프레스) D50x50</t>
  </si>
  <si>
    <t>47301108521</t>
  </si>
  <si>
    <t>리듀서 (프레스) D20x13</t>
  </si>
  <si>
    <t>47301108523</t>
  </si>
  <si>
    <t>리듀서 (프레스) D25x20</t>
  </si>
  <si>
    <t>47301108526</t>
  </si>
  <si>
    <t>리듀서 (프레스) D30x25</t>
  </si>
  <si>
    <t>47301108530</t>
  </si>
  <si>
    <t>리듀서 (프레스) D40x30</t>
  </si>
  <si>
    <t>47301108535</t>
  </si>
  <si>
    <t>리듀서 (프레스) D50x40</t>
  </si>
  <si>
    <t>47301107261</t>
  </si>
  <si>
    <t>캡(프레스),D13</t>
  </si>
  <si>
    <t>47301107262</t>
  </si>
  <si>
    <t>캡(프레스),D20</t>
  </si>
  <si>
    <t>47301107263</t>
  </si>
  <si>
    <t>캡(프레스),D25</t>
  </si>
  <si>
    <t>47301107264</t>
  </si>
  <si>
    <t>캡(프레스),D30</t>
  </si>
  <si>
    <t>47301108846</t>
  </si>
  <si>
    <t>소켓 (프레스) D20</t>
  </si>
  <si>
    <t>47301108847</t>
  </si>
  <si>
    <t>소켓 (프레스) D25</t>
  </si>
  <si>
    <t>47301108848</t>
  </si>
  <si>
    <t>소켓 (프레스) D30</t>
  </si>
  <si>
    <t>47301108850</t>
  </si>
  <si>
    <t>소켓 (프레스) D50</t>
  </si>
  <si>
    <t>47301108741</t>
  </si>
  <si>
    <t>K-유니온 (프레스) D13x1/2</t>
  </si>
  <si>
    <t>47301108742</t>
  </si>
  <si>
    <t>K-유니온 (프레스) D20x3/4</t>
  </si>
  <si>
    <t>47301108743</t>
  </si>
  <si>
    <t>K-유니온 (프레스) D25x1</t>
  </si>
  <si>
    <t>47301108745</t>
  </si>
  <si>
    <t>K-유니온 (프레스) D30x1</t>
  </si>
  <si>
    <t>47301108749</t>
  </si>
  <si>
    <t>K-유니온 (프레스) D50x1 1/2</t>
  </si>
  <si>
    <t>47301107021</t>
  </si>
  <si>
    <t>수전엘보우(프레스),D13*1/2</t>
  </si>
  <si>
    <t>47301107024</t>
  </si>
  <si>
    <t>수전엘보우(프레스),D25*1</t>
  </si>
  <si>
    <t>47301108331</t>
  </si>
  <si>
    <t>급수전티이 (프레스) D13x1/2</t>
  </si>
  <si>
    <t>47301108333</t>
  </si>
  <si>
    <t>급수전티이 (프레스) D20x1/2</t>
  </si>
  <si>
    <t>47301108865</t>
  </si>
  <si>
    <t>숫아답타소켓 (프레스) D13 x1/2</t>
  </si>
  <si>
    <t>47301108866</t>
  </si>
  <si>
    <t>숫아답타소켓 (프레스) D20x3/4</t>
  </si>
  <si>
    <t>47301108867</t>
  </si>
  <si>
    <t>숫아답타소켓 (프레스) D25x1</t>
  </si>
  <si>
    <t>47301108868</t>
  </si>
  <si>
    <t>숫아답타소켓 (프레스) D30x1</t>
  </si>
  <si>
    <t>47301108870</t>
  </si>
  <si>
    <t>숫아답타소켓(프레스) D50x1 1/2</t>
  </si>
  <si>
    <t>56941840011</t>
  </si>
  <si>
    <t>볼밸브(황동)</t>
  </si>
  <si>
    <t>D 15</t>
  </si>
  <si>
    <t>56941840032</t>
  </si>
  <si>
    <t>청동게이트밸브</t>
  </si>
  <si>
    <t>D 20  (10KG)</t>
  </si>
  <si>
    <t>56941840033</t>
  </si>
  <si>
    <t>D 25  (10KG)</t>
  </si>
  <si>
    <t>56941840034</t>
  </si>
  <si>
    <t>D 32  (10KG)</t>
  </si>
  <si>
    <t>56941840036</t>
  </si>
  <si>
    <t>D 50  (10KG)</t>
  </si>
  <si>
    <t>56940550010</t>
  </si>
  <si>
    <t>절연행거(전산볼트)</t>
  </si>
  <si>
    <t>D15</t>
  </si>
  <si>
    <t>56940550020</t>
  </si>
  <si>
    <t>D20</t>
  </si>
  <si>
    <t>56940550030</t>
  </si>
  <si>
    <t>D25</t>
  </si>
  <si>
    <t>56940550040</t>
  </si>
  <si>
    <t>D32</t>
  </si>
  <si>
    <t>56940550050</t>
  </si>
  <si>
    <t>D40</t>
  </si>
  <si>
    <t>56940550060</t>
  </si>
  <si>
    <t>D50</t>
  </si>
  <si>
    <t>56942001003</t>
  </si>
  <si>
    <t>코아드릴(바닥) 150mm</t>
  </si>
  <si>
    <t>56942001004</t>
  </si>
  <si>
    <t>56942001005</t>
  </si>
  <si>
    <t>56942002005</t>
  </si>
  <si>
    <t>코아드릴(벽체) 150mm</t>
  </si>
  <si>
    <t>56940620930</t>
  </si>
  <si>
    <t>내화충전재(강관용) 벽체</t>
  </si>
  <si>
    <t>56941820413</t>
  </si>
  <si>
    <t>PVC배수용배관(VG1)고무링</t>
  </si>
  <si>
    <t>56941820414</t>
  </si>
  <si>
    <t>D 75</t>
  </si>
  <si>
    <t>56941820415</t>
  </si>
  <si>
    <t>D100</t>
  </si>
  <si>
    <t>56941820423</t>
  </si>
  <si>
    <t>PVC배수용배관(VG2)고무링</t>
  </si>
  <si>
    <t>47301148652</t>
  </si>
  <si>
    <t>배수용 경질염화비닐 이음관</t>
  </si>
  <si>
    <t>90˚단곡관(고무링) D50</t>
  </si>
  <si>
    <t>47301148653</t>
  </si>
  <si>
    <t>90˚단곡관(고무링) D75</t>
  </si>
  <si>
    <t>47301148654</t>
  </si>
  <si>
    <t>90˚단곡관(고무링) D100</t>
  </si>
  <si>
    <t>47301148659</t>
  </si>
  <si>
    <t>45˚단곡관(고무링) D50</t>
  </si>
  <si>
    <t>47301148660</t>
  </si>
  <si>
    <t>45˚단곡관(고무링) D75</t>
  </si>
  <si>
    <t>47301148661</t>
  </si>
  <si>
    <t>45˚단곡관(고무링) D100</t>
  </si>
  <si>
    <t>47301148666</t>
  </si>
  <si>
    <t>Y관 (고무링) D50x50</t>
  </si>
  <si>
    <t>47301148669</t>
  </si>
  <si>
    <t>Y관 (고무링) D75x50</t>
  </si>
  <si>
    <t>47301148670</t>
  </si>
  <si>
    <t>Y관 (고무링) D75x75</t>
  </si>
  <si>
    <t>47301148671</t>
  </si>
  <si>
    <t>Y관 (고무링) D100x50</t>
  </si>
  <si>
    <t>47301148673</t>
  </si>
  <si>
    <t>Y관 (고무링) D100x100</t>
  </si>
  <si>
    <t>47301148678</t>
  </si>
  <si>
    <t>LT관 (고무링) D50x50</t>
  </si>
  <si>
    <t>47301148680</t>
  </si>
  <si>
    <t>LT관 (고무링) D75x50</t>
  </si>
  <si>
    <t>47301148682</t>
  </si>
  <si>
    <t>LT관 (고무링) D100x50</t>
  </si>
  <si>
    <t>47301148714</t>
  </si>
  <si>
    <t>소켓 (고무링) D50</t>
  </si>
  <si>
    <t>47301148715</t>
  </si>
  <si>
    <t>소켓 (고무링) D75</t>
  </si>
  <si>
    <t>47301148716</t>
  </si>
  <si>
    <t>소켓 (고무링) D100</t>
  </si>
  <si>
    <t>47301148727</t>
  </si>
  <si>
    <t>P 트랩 (고무링) D75</t>
  </si>
  <si>
    <t>47301148778</t>
  </si>
  <si>
    <t>소제구 (고무링) D50</t>
  </si>
  <si>
    <t>47301148790</t>
  </si>
  <si>
    <t>소제구 (고무링) D75</t>
  </si>
  <si>
    <t>47301148795</t>
  </si>
  <si>
    <t>소제구 (고무링) D100</t>
  </si>
  <si>
    <t>56941850103</t>
  </si>
  <si>
    <t>바닥배수구(F.D)</t>
  </si>
  <si>
    <t>47301148945</t>
  </si>
  <si>
    <t>양변기스리브 D100</t>
  </si>
  <si>
    <t>47301148940</t>
  </si>
  <si>
    <t>세면기스리브 D35</t>
  </si>
  <si>
    <t>47301148943</t>
  </si>
  <si>
    <t>소변기스리브 D40</t>
  </si>
  <si>
    <t>47301148944</t>
  </si>
  <si>
    <t>씽크스리브 D50</t>
  </si>
  <si>
    <t>47301148939</t>
  </si>
  <si>
    <t>청소씽크스리브 D75</t>
  </si>
  <si>
    <t>56940540060</t>
  </si>
  <si>
    <t>일반행거(전산볼트)</t>
  </si>
  <si>
    <t>56940540080</t>
  </si>
  <si>
    <t>D80</t>
  </si>
  <si>
    <t>56940540090</t>
  </si>
  <si>
    <t>56942001007</t>
  </si>
  <si>
    <t>D65</t>
  </si>
  <si>
    <t>56942001009</t>
  </si>
  <si>
    <t>56942001010</t>
  </si>
  <si>
    <t>D125</t>
  </si>
  <si>
    <t>56942002007</t>
  </si>
  <si>
    <t>56942002009</t>
  </si>
  <si>
    <t>56942002010</t>
  </si>
  <si>
    <t>56940621310</t>
  </si>
  <si>
    <t>내화충전재(PVC용) 벽체</t>
  </si>
  <si>
    <t>56940621330</t>
  </si>
  <si>
    <t>56940621340</t>
  </si>
  <si>
    <t>56941311010</t>
  </si>
  <si>
    <t>각형닥트제작설치(기계)</t>
  </si>
  <si>
    <t>(0.5T)</t>
  </si>
  <si>
    <t>M2</t>
  </si>
  <si>
    <t>56941860501</t>
  </si>
  <si>
    <t>점검구설치</t>
  </si>
  <si>
    <t>200x200</t>
  </si>
  <si>
    <t>56941860571</t>
  </si>
  <si>
    <t>디퓨저설치</t>
  </si>
  <si>
    <t>원형PAN, D125, AL</t>
  </si>
  <si>
    <t>41400227419</t>
  </si>
  <si>
    <t>플렉시블덕트</t>
  </si>
  <si>
    <t>(AL비보온), D125</t>
  </si>
  <si>
    <t>53300527213</t>
  </si>
  <si>
    <t>스텐밴드</t>
  </si>
  <si>
    <t>53300527203</t>
  </si>
  <si>
    <t>SPIN-IN</t>
  </si>
  <si>
    <t>56941317101</t>
  </si>
  <si>
    <t>플렉시블덕트호스 설치</t>
  </si>
  <si>
    <t>36940227016</t>
  </si>
  <si>
    <t>담파모타</t>
  </si>
  <si>
    <t>56940621520</t>
  </si>
  <si>
    <t>덕트내화충진재</t>
  </si>
  <si>
    <t>벽체</t>
  </si>
  <si>
    <t>56941860609</t>
  </si>
  <si>
    <t>M.F.D (STL)</t>
  </si>
  <si>
    <t>400 x 200</t>
  </si>
  <si>
    <t>56941860610</t>
  </si>
  <si>
    <t>V.D (STL)</t>
  </si>
  <si>
    <t>100 x 150</t>
  </si>
  <si>
    <t>56941860617</t>
  </si>
  <si>
    <t>200 x 150</t>
  </si>
  <si>
    <t>56941860618</t>
  </si>
  <si>
    <t>200 x 200</t>
  </si>
  <si>
    <t>56941860619</t>
  </si>
  <si>
    <t>300 x 150</t>
  </si>
  <si>
    <t>56941860620</t>
  </si>
  <si>
    <t>05  냉난방기설치공사</t>
  </si>
  <si>
    <t>MM010681122</t>
  </si>
  <si>
    <t>Multi-V 실내기 1Way 카세트</t>
  </si>
  <si>
    <t>R-W0200C2S</t>
  </si>
  <si>
    <t>MM010681124</t>
  </si>
  <si>
    <t>Multi-V 실내기 중정압 매립덕트</t>
  </si>
  <si>
    <t>RNW1101B2S</t>
  </si>
  <si>
    <t>RNW1451B2S</t>
  </si>
  <si>
    <t>디퓨저</t>
  </si>
  <si>
    <t>원형PAN, D150, AL</t>
  </si>
  <si>
    <t>디퓨져</t>
  </si>
  <si>
    <t>T-Line, 1 Slot 1200cm</t>
  </si>
  <si>
    <t>MM010681126</t>
  </si>
  <si>
    <t>Multi-V 냉난방 실외기 슈프림 AI</t>
  </si>
  <si>
    <t>RPUW122X9E</t>
  </si>
  <si>
    <t>RPUW162X9E</t>
  </si>
  <si>
    <t>MM010681128</t>
  </si>
  <si>
    <t>RPUW222X9E</t>
  </si>
  <si>
    <t>MM010681129</t>
  </si>
  <si>
    <t>RPUW242X9E</t>
  </si>
  <si>
    <t>MM010681130</t>
  </si>
  <si>
    <t>1WAY (공기청정)</t>
  </si>
  <si>
    <t>PAH-TUP0M</t>
  </si>
  <si>
    <t>MM010681132</t>
  </si>
  <si>
    <t>WIDE 유선리모컨(인공지능)</t>
  </si>
  <si>
    <t>PREMTB101</t>
  </si>
  <si>
    <t>MM010681133</t>
  </si>
  <si>
    <t>Y 분지관</t>
  </si>
  <si>
    <t>PBL-8701H2</t>
  </si>
  <si>
    <t>MM010681134</t>
  </si>
  <si>
    <t>Multi-V 실외기 받침</t>
  </si>
  <si>
    <t>MVBASEUXBVB</t>
  </si>
  <si>
    <t>MM010681135</t>
  </si>
  <si>
    <t>실내기 설치 자재 및 공사비</t>
  </si>
  <si>
    <t>대당</t>
  </si>
  <si>
    <t>MM010681136</t>
  </si>
  <si>
    <t>냉매배관 자재 및 설치비</t>
  </si>
  <si>
    <t>MM010681137</t>
  </si>
  <si>
    <t>드레인배관 자재 및 설치비</t>
  </si>
  <si>
    <t>MM010681138</t>
  </si>
  <si>
    <t>덕트 설치 자재 및 공사비</t>
  </si>
  <si>
    <t>MM010681139</t>
  </si>
  <si>
    <t>실외기 설치 자재 및 공사비</t>
  </si>
  <si>
    <t>UNIT</t>
  </si>
  <si>
    <t>MM010681140</t>
  </si>
  <si>
    <t>ACP V</t>
  </si>
  <si>
    <t>PACP5A000</t>
  </si>
  <si>
    <t>MM010681141</t>
  </si>
  <si>
    <t>중앙제어 자재 및 설치공사</t>
  </si>
  <si>
    <t>A,B행과 마지막열은 지우지 마시오</t>
  </si>
  <si>
    <t>| 실시설계 내역서 |</t>
    <phoneticPr fontId="6" type="noConversion"/>
  </si>
  <si>
    <t>라인디퓨저 하우징</t>
    <phoneticPr fontId="3" type="noConversion"/>
  </si>
  <si>
    <t>47</t>
    <phoneticPr fontId="3" type="noConversion"/>
  </si>
  <si>
    <t>62개</t>
    <phoneticPr fontId="3" type="noConversion"/>
  </si>
  <si>
    <t>기구공사</t>
    <phoneticPr fontId="3" type="noConversion"/>
  </si>
  <si>
    <t>위생기구 공사_ 설치비는 설비란에</t>
    <phoneticPr fontId="3" type="noConversion"/>
  </si>
  <si>
    <t>제30호표</t>
    <phoneticPr fontId="3" type="noConversion"/>
  </si>
  <si>
    <t>우드바닥등 철거면적 반영요구됨</t>
    <phoneticPr fontId="3" type="noConversion"/>
  </si>
  <si>
    <t>(재료+직노+관급재/1.1) * 2.93 %</t>
    <phoneticPr fontId="3" type="noConversion"/>
  </si>
  <si>
    <t>조명기구 공사_설치비는 전기란에</t>
    <phoneticPr fontId="3" type="noConversion"/>
  </si>
  <si>
    <t>C-STUD</t>
    <phoneticPr fontId="3" type="noConversion"/>
  </si>
  <si>
    <t>재료분리대</t>
    <phoneticPr fontId="3" type="noConversion"/>
  </si>
  <si>
    <t>알판 MDF</t>
    <phoneticPr fontId="3" type="noConversion"/>
  </si>
  <si>
    <t>인테리어 필름 붙임</t>
    <phoneticPr fontId="3" type="noConversion"/>
  </si>
  <si>
    <t>타일자재</t>
    <phoneticPr fontId="3" type="noConversion"/>
  </si>
  <si>
    <t>인테리어필름(SH-09)</t>
    <phoneticPr fontId="3" type="noConversion"/>
  </si>
  <si>
    <t>스페셜도장마감</t>
    <phoneticPr fontId="3" type="noConversion"/>
  </si>
  <si>
    <t>파티션 갈바 도장</t>
    <phoneticPr fontId="3" type="noConversion"/>
  </si>
  <si>
    <t>MDF 취부</t>
    <phoneticPr fontId="3" type="noConversion"/>
  </si>
  <si>
    <t>시멘트액체방수</t>
    <phoneticPr fontId="3" type="noConversion"/>
  </si>
  <si>
    <t>셀프레벨링</t>
    <phoneticPr fontId="3" type="noConversion"/>
  </si>
  <si>
    <t>계단 몰딩</t>
    <phoneticPr fontId="3" type="noConversion"/>
  </si>
  <si>
    <t>타일 바탕고르기</t>
    <phoneticPr fontId="3" type="noConversion"/>
  </si>
  <si>
    <t>흡음뿜칠</t>
    <phoneticPr fontId="3" type="noConversion"/>
  </si>
  <si>
    <t>방수석고보드 취부</t>
    <phoneticPr fontId="3" type="noConversion"/>
  </si>
  <si>
    <t>BRONZE GLASS SATIN(GL-06)</t>
    <phoneticPr fontId="3" type="noConversion"/>
  </si>
  <si>
    <t>지정석재마감</t>
    <phoneticPr fontId="3" type="noConversion"/>
  </si>
  <si>
    <t>금속 몰딩 도장</t>
    <phoneticPr fontId="3" type="noConversion"/>
  </si>
  <si>
    <t>갈바프레임 도장</t>
    <phoneticPr fontId="3" type="noConversion"/>
  </si>
  <si>
    <t>큐비클</t>
    <phoneticPr fontId="3" type="noConversion"/>
  </si>
  <si>
    <t>두겁대</t>
    <phoneticPr fontId="3" type="noConversion"/>
  </si>
  <si>
    <t>유공 흡음보드 취부</t>
    <phoneticPr fontId="3" type="noConversion"/>
  </si>
  <si>
    <t>바닥연마</t>
    <phoneticPr fontId="3" type="noConversion"/>
  </si>
  <si>
    <t>화강석 바닥보수</t>
    <phoneticPr fontId="3" type="noConversion"/>
  </si>
  <si>
    <t>격자메탈 그리드</t>
    <phoneticPr fontId="3" type="noConversion"/>
  </si>
  <si>
    <t>이동식가구</t>
    <phoneticPr fontId="3" type="noConversion"/>
  </si>
  <si>
    <t>7-1</t>
    <phoneticPr fontId="3" type="noConversion"/>
  </si>
  <si>
    <t>7-2</t>
  </si>
  <si>
    <t>1층특수조명및음향공사</t>
    <phoneticPr fontId="3" type="noConversion"/>
  </si>
  <si>
    <t>8-1</t>
    <phoneticPr fontId="3" type="noConversion"/>
  </si>
  <si>
    <t>8-2</t>
  </si>
  <si>
    <t>8-3</t>
  </si>
  <si>
    <t>8-4</t>
  </si>
  <si>
    <t>8-5</t>
    <phoneticPr fontId="3" type="noConversion"/>
  </si>
  <si>
    <t>주방장비</t>
    <phoneticPr fontId="3" type="noConversion"/>
  </si>
  <si>
    <t>키오스크공사</t>
    <phoneticPr fontId="3" type="noConversion"/>
  </si>
  <si>
    <t>이동식가구공사</t>
    <phoneticPr fontId="3" type="noConversion"/>
  </si>
  <si>
    <t>&lt;준비실&gt;</t>
    <phoneticPr fontId="3" type="noConversion"/>
  </si>
  <si>
    <t>MF-12</t>
  </si>
  <si>
    <t>W1200*D800*H740</t>
  </si>
  <si>
    <t>MF-7</t>
  </si>
  <si>
    <t>W440*D565*H810*SH455</t>
  </si>
  <si>
    <t>&lt;로비&gt;</t>
  </si>
  <si>
    <t>MF-01</t>
  </si>
  <si>
    <t>W550*D620*H740*SH450</t>
  </si>
  <si>
    <t>MF-02</t>
  </si>
  <si>
    <t>W540*D490*H840*SH460</t>
  </si>
  <si>
    <t>MF-10</t>
  </si>
  <si>
    <t>W500*D500*H740</t>
  </si>
  <si>
    <t>MF-11</t>
  </si>
  <si>
    <t>Ø500*740</t>
  </si>
  <si>
    <t>&lt;북스토어&gt;</t>
  </si>
  <si>
    <t>MF-05</t>
  </si>
  <si>
    <t>W490*D490*H760*SH470</t>
  </si>
  <si>
    <t>&lt;소그룹실&gt;</t>
  </si>
  <si>
    <t>MF-08</t>
  </si>
  <si>
    <t>W500*D480*H770</t>
  </si>
  <si>
    <t>MF-13</t>
  </si>
  <si>
    <t xml:space="preserve">W2300*D800*H740 </t>
  </si>
  <si>
    <t>W1500*D700*H740</t>
  </si>
  <si>
    <t>&lt;라운지&gt;</t>
  </si>
  <si>
    <t>MF-03</t>
  </si>
  <si>
    <t>W610*D570*H810*SH460</t>
  </si>
  <si>
    <t>MF-04</t>
  </si>
  <si>
    <t>W470*D500*H800*SH470</t>
  </si>
  <si>
    <t>MF-06</t>
  </si>
  <si>
    <t>W470*D510*H950*SH700</t>
  </si>
  <si>
    <t>MF-07</t>
  </si>
  <si>
    <t>&lt;로비/카페테리아, 중앙복도&gt;</t>
  </si>
  <si>
    <t>MF-14</t>
  </si>
  <si>
    <t>W560*D470*H730*SH*470</t>
  </si>
  <si>
    <t>MF-15</t>
  </si>
  <si>
    <t>W650*D590*H720*SH450</t>
  </si>
  <si>
    <t>MF-16</t>
  </si>
  <si>
    <t>W400*D470*H770*SH670</t>
  </si>
  <si>
    <t>&lt;미팅룸1, 2&gt;</t>
  </si>
  <si>
    <t>MF-17</t>
  </si>
  <si>
    <t>W550*D530*H810*SH470</t>
  </si>
  <si>
    <t>MF-28</t>
  </si>
  <si>
    <t>W2100*D800*H740</t>
  </si>
  <si>
    <t>&lt;자모실, 자모실 복도&gt;</t>
  </si>
  <si>
    <t>MF-24</t>
  </si>
  <si>
    <t>W450*D650*H700</t>
  </si>
  <si>
    <t>&lt;라운지1,2&gt;</t>
  </si>
  <si>
    <t>MF-18</t>
  </si>
  <si>
    <t>W495*D470*H750*SH440</t>
  </si>
  <si>
    <t>MF-19</t>
  </si>
  <si>
    <t>W480*D495*H735*SH450</t>
  </si>
  <si>
    <t>MF-20</t>
  </si>
  <si>
    <t>W535*D500*H750*SH450</t>
  </si>
  <si>
    <t>MF-21</t>
  </si>
  <si>
    <t>W540*D515*H755*SH480</t>
  </si>
  <si>
    <t>MF-22</t>
  </si>
  <si>
    <t>W690*D630*H740*SH420</t>
  </si>
  <si>
    <t>MF-23</t>
  </si>
  <si>
    <t>W1400*D650*H1300</t>
  </si>
  <si>
    <t>MF-25</t>
  </si>
  <si>
    <t>W1200*D500*H740</t>
  </si>
  <si>
    <t>MF-26</t>
  </si>
  <si>
    <t>Ø1200*740</t>
  </si>
  <si>
    <t>MF-27</t>
  </si>
  <si>
    <t>W400*D400*H450</t>
  </si>
  <si>
    <t>W1300*D800*H740</t>
  </si>
  <si>
    <t xml:space="preserve"> W1600*D800*H740</t>
  </si>
  <si>
    <t>전체 운반비</t>
  </si>
  <si>
    <t>화물운임비</t>
  </si>
  <si>
    <t>전체 설치세팅비</t>
  </si>
  <si>
    <t>제품양중 및 이동 조립</t>
  </si>
  <si>
    <t>1층특수조명및 음향공사</t>
    <phoneticPr fontId="3" type="noConversion"/>
  </si>
  <si>
    <t>1층라운지 스피커시스템</t>
    <phoneticPr fontId="3" type="noConversion"/>
  </si>
  <si>
    <t>3w CEILING SPEAKER</t>
  </si>
  <si>
    <t>인터엠 CS-303FC</t>
  </si>
  <si>
    <t>6.5인치 20w CEILING SPEAKER</t>
  </si>
  <si>
    <t>CS-680FH</t>
  </si>
  <si>
    <t>100W, 6.5” 2Way Passive Speaker</t>
  </si>
  <si>
    <t>WS-100T</t>
  </si>
  <si>
    <t>ATTENUATER (음량 조절기)</t>
  </si>
  <si>
    <t>ATT-03</t>
  </si>
  <si>
    <t>ANALOG/DIGITAL POWER AMP/1구</t>
  </si>
  <si>
    <t>DPA-8148</t>
  </si>
  <si>
    <t xml:space="preserve">아날로그 믹서 </t>
  </si>
  <si>
    <t>Soundsation Miomix  202M</t>
  </si>
  <si>
    <t>8-2</t>
    <phoneticPr fontId="3" type="noConversion"/>
  </si>
  <si>
    <t>창측 무대 음향 시스템</t>
    <phoneticPr fontId="3" type="noConversion"/>
  </si>
  <si>
    <t>오디오 믹싱 시스템</t>
    <phoneticPr fontId="3" type="noConversion"/>
  </si>
  <si>
    <t>MIDAS M32 COMPACT</t>
    <phoneticPr fontId="3" type="noConversion"/>
  </si>
  <si>
    <t>16CH 디지털 콘솔</t>
  </si>
  <si>
    <t>무선마이크 시스템</t>
  </si>
  <si>
    <t>SENNHEISER. EW-D 835</t>
  </si>
  <si>
    <t>UHF 무선마이크 시스템 -2채널</t>
  </si>
  <si>
    <t>메인 스피커  및 앰프 시스템</t>
  </si>
  <si>
    <t>TURBOSOUND M12</t>
  </si>
  <si>
    <t>메인스피커- 앰프 내장형</t>
  </si>
  <si>
    <t>TURBOSOUND M15B</t>
  </si>
  <si>
    <t>서브 우퍼 스피커  - 앰프 내장형</t>
  </si>
  <si>
    <t xml:space="preserve">기타 장비 </t>
  </si>
  <si>
    <t>PSQ-200</t>
  </si>
  <si>
    <t>순차전원공급기</t>
  </si>
  <si>
    <t>25RU 랙케이스</t>
  </si>
  <si>
    <t>랙케이스</t>
  </si>
  <si>
    <t>케이블 및 컨넥터</t>
  </si>
  <si>
    <t xml:space="preserve">BELDEN. 1512C </t>
  </si>
  <si>
    <t>멀티 케이블  - 8채널</t>
  </si>
  <si>
    <t xml:space="preserve">BELDEN. 5100UP </t>
  </si>
  <si>
    <t>스피커 케이블</t>
  </si>
  <si>
    <t xml:space="preserve">BELDEN. 50974 </t>
  </si>
  <si>
    <t xml:space="preserve">마이크 케이블 </t>
  </si>
  <si>
    <t xml:space="preserve">CVV 2.5SQ/ 3C , </t>
  </si>
  <si>
    <t xml:space="preserve">파워 케이블 </t>
  </si>
  <si>
    <t>XLR. Speakon, etc</t>
  </si>
  <si>
    <t>CONNECTOR</t>
  </si>
  <si>
    <t xml:space="preserve">제작형 </t>
  </si>
  <si>
    <t xml:space="preserve">멀티 입출력 판넬 </t>
  </si>
  <si>
    <t>난연 배관</t>
  </si>
  <si>
    <t>배관자재</t>
  </si>
  <si>
    <t>8-3</t>
    <phoneticPr fontId="3" type="noConversion"/>
  </si>
  <si>
    <t>라운지 무대 - 무대조명</t>
  </si>
  <si>
    <t>조명 콘솔 시스템</t>
  </si>
  <si>
    <t xml:space="preserve">DMX 512ch Console </t>
  </si>
  <si>
    <t xml:space="preserve">Superpro512 </t>
  </si>
  <si>
    <t>DMX 분배기</t>
  </si>
  <si>
    <t>6:1</t>
  </si>
  <si>
    <t>전원 분배기 장치 - 30A</t>
  </si>
  <si>
    <t>무대조명 시스템</t>
  </si>
  <si>
    <t>LED COB With CTO Filter Zoom Light</t>
  </si>
  <si>
    <t>NOM-P200</t>
  </si>
  <si>
    <t>MOVING PAR  조명</t>
  </si>
  <si>
    <t>1915W AURA</t>
  </si>
  <si>
    <t>천정 설치 자재</t>
  </si>
  <si>
    <t>플라잉 덕트 - 알루미늄</t>
  </si>
  <si>
    <t>15A  2 OUT 2dmx L=10,00</t>
  </si>
  <si>
    <t xml:space="preserve">플라잉 바텐 - 스틸 </t>
  </si>
  <si>
    <t>L=1,000</t>
  </si>
  <si>
    <t>케이블 및 자재</t>
  </si>
  <si>
    <t xml:space="preserve">전기 재료 - 전기선, 전기재료 </t>
  </si>
  <si>
    <t>DMX 케이블</t>
  </si>
  <si>
    <t>BELDEN. CAT5-STP</t>
  </si>
  <si>
    <t xml:space="preserve"> 4채널 DMX 리피터</t>
  </si>
  <si>
    <t>4채널 DMX 리피터</t>
  </si>
  <si>
    <t>플레이트 - 무대용</t>
  </si>
  <si>
    <t xml:space="preserve">1 DMX ,  1POWERCON </t>
  </si>
  <si>
    <t>컨넥터</t>
  </si>
  <si>
    <t xml:space="preserve">RJ45, </t>
  </si>
  <si>
    <t>레이스 웨이, 난연 배관</t>
  </si>
  <si>
    <t>공과 잡비</t>
  </si>
  <si>
    <t>자재비의 3%</t>
  </si>
  <si>
    <t>8-4</t>
    <phoneticPr fontId="3" type="noConversion"/>
  </si>
  <si>
    <t>라운지 무대 - 프로젝션 시스템</t>
    <phoneticPr fontId="3" type="noConversion"/>
  </si>
  <si>
    <t>프로젝션 시스템</t>
  </si>
  <si>
    <t>LCD LASER PROJECTOR -10,000안시  - WUXGA 해상도
- 3,000K : 1 명함비 - NP13ZL 기본렌즈</t>
  </si>
  <si>
    <t>NEC PA1004UL</t>
  </si>
  <si>
    <t>전동 스크린 - 250인치</t>
  </si>
  <si>
    <t>5,100 *  3000</t>
  </si>
  <si>
    <t>HD-SDI to HDMI 컨버터</t>
  </si>
  <si>
    <t>SODA-STH</t>
  </si>
  <si>
    <t>HDMI TO HD-SDI 컨버터</t>
  </si>
  <si>
    <t>SODA-HTS</t>
  </si>
  <si>
    <t>Hd-SDI 케이블</t>
  </si>
  <si>
    <t>CANARE. 4.5CHD</t>
  </si>
  <si>
    <t>Hdmi 케이블</t>
  </si>
  <si>
    <t>1미터</t>
  </si>
  <si>
    <t xml:space="preserve">전원선 </t>
  </si>
  <si>
    <t>1.5sqm/3c</t>
  </si>
  <si>
    <t>전기 잡자재비</t>
  </si>
  <si>
    <t>16미리 난연배관</t>
  </si>
  <si>
    <t>공사 인건비</t>
    <phoneticPr fontId="3" type="noConversion"/>
  </si>
  <si>
    <t xml:space="preserve">배관, 배선 작업 - 스피커 </t>
  </si>
  <si>
    <t>11 Point</t>
  </si>
  <si>
    <t>M/D</t>
  </si>
  <si>
    <t>배관, 배선 작업 - 무선마이크 외장 안테나</t>
  </si>
  <si>
    <t>2 Point</t>
  </si>
  <si>
    <t>배관, 배선 작업 - 무대 조명</t>
  </si>
  <si>
    <t>5 Point</t>
  </si>
  <si>
    <t>장비 취부 - 마이크 박스</t>
  </si>
  <si>
    <t>6 Point</t>
  </si>
  <si>
    <t xml:space="preserve">장비 취부 - 스피커 </t>
  </si>
  <si>
    <t>9 Point</t>
  </si>
  <si>
    <t>장비 취부 - 무선마이크 외장 안테나</t>
  </si>
  <si>
    <t>장비 취부 - 무대조명- 천정 고정 작업</t>
  </si>
  <si>
    <t>3 Point</t>
  </si>
  <si>
    <t>장비 취부 - 특수조명</t>
  </si>
  <si>
    <t>조정실 - Rack 장비 취부</t>
  </si>
  <si>
    <t>23RU / 1Set</t>
  </si>
  <si>
    <t>조정실 - DSP 프로그래밍</t>
  </si>
  <si>
    <t xml:space="preserve">3in 6out </t>
  </si>
  <si>
    <t>조정실 - AVL 장비간 최적화 작업</t>
  </si>
  <si>
    <t>튜닝 - 사운드</t>
  </si>
  <si>
    <t>Sound Level / Tone / Balance</t>
  </si>
  <si>
    <t>튜닝 - 카메라/프로젝터</t>
  </si>
  <si>
    <t>Angle / Zoom / Display alignment</t>
  </si>
  <si>
    <t>튜닝 - 무대조명</t>
  </si>
  <si>
    <t>Aim / 광량 / 색온도</t>
  </si>
  <si>
    <t>커피머신</t>
  </si>
  <si>
    <t>리네아PB 3그룹</t>
  </si>
  <si>
    <t>그라인더</t>
  </si>
  <si>
    <t>E80</t>
  </si>
  <si>
    <t>핫워터디스펜서</t>
  </si>
  <si>
    <t>SS9자동</t>
  </si>
  <si>
    <t>자동템핑머신</t>
  </si>
  <si>
    <t>Q1</t>
  </si>
  <si>
    <t>제빙기</t>
  </si>
  <si>
    <t>IM-240AWNE-B300 - 23</t>
  </si>
  <si>
    <t>IM-100CNE-23</t>
  </si>
  <si>
    <t>제과쇼케이스</t>
  </si>
  <si>
    <t>1500제과쇼케이스 뒷문형/제작</t>
  </si>
  <si>
    <t>냉장/냉동테이블</t>
  </si>
  <si>
    <t>B180C-3FRRS-E</t>
  </si>
  <si>
    <t>냉장고</t>
  </si>
  <si>
    <t>B120C-2RROS-E</t>
  </si>
  <si>
    <t>B126-4RROS-E</t>
  </si>
  <si>
    <t>냉동고</t>
  </si>
  <si>
    <t>B126-4FFOS-E</t>
  </si>
  <si>
    <t>크림머신</t>
  </si>
  <si>
    <t>텔메 프리마2</t>
  </si>
  <si>
    <t>급속조리오븐</t>
  </si>
  <si>
    <t>E1S</t>
  </si>
  <si>
    <t>블랜더</t>
  </si>
  <si>
    <t>스텔스</t>
  </si>
  <si>
    <t>워터스테이션</t>
  </si>
  <si>
    <t xml:space="preserve"> C타입 TW91</t>
  </si>
  <si>
    <t>식기세척기</t>
  </si>
  <si>
    <t>DW-3200I</t>
  </si>
  <si>
    <t>싱크대(주방)</t>
  </si>
  <si>
    <t>제작형</t>
  </si>
  <si>
    <t>건조대</t>
  </si>
  <si>
    <t>싱크대(카페)</t>
  </si>
  <si>
    <t>렉</t>
  </si>
  <si>
    <t xml:space="preserve"> 철제 랙 온라인 구매 후 설치 예정</t>
  </si>
  <si>
    <t>정수필터</t>
  </si>
  <si>
    <t>4FC-LS</t>
  </si>
  <si>
    <t>쇼케이스</t>
  </si>
  <si>
    <t>FRS-1300RNRE</t>
  </si>
  <si>
    <t>기존사용</t>
    <phoneticPr fontId="3" type="noConversion"/>
  </si>
  <si>
    <t>LIMO-210</t>
  </si>
  <si>
    <t>샌드위치쇼케이스</t>
  </si>
  <si>
    <t>SK-OP1R-18ST</t>
  </si>
  <si>
    <t>음료쇼케이스</t>
  </si>
  <si>
    <t>SK-OPH-15ST</t>
  </si>
  <si>
    <t>정수기</t>
  </si>
  <si>
    <t>WPU-IC110</t>
  </si>
  <si>
    <t>운영자 직접구매품목</t>
    <phoneticPr fontId="3" type="noConversion"/>
  </si>
  <si>
    <t>전기온수기</t>
  </si>
  <si>
    <t>KDEW PLUS-50</t>
  </si>
  <si>
    <t>상향식(바닥형)   운영자 직접 구매품목</t>
    <phoneticPr fontId="3" type="noConversion"/>
  </si>
  <si>
    <t>키오스크공사</t>
  </si>
  <si>
    <t>장애인 용 포함</t>
  </si>
  <si>
    <t>운송비및 설치비</t>
  </si>
  <si>
    <t>(재료+노무+경비) * 4 %</t>
    <phoneticPr fontId="3" type="noConversion"/>
  </si>
  <si>
    <t>(노무+경비+일반관리비) * 10%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</si>
</sst>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76" formatCode="_-* #,##0_-;\-* #,##0_-;_-* &quot;-&quot;??_-;_-@_-"/>
    <numFmt numFmtId="177" formatCode="#,##0.00_ "/>
    <numFmt numFmtId="178" formatCode="#,##0_ "/>
    <numFmt numFmtId="179" formatCode="0.0"/>
    <numFmt numFmtId="180" formatCode="_-* #,##0.00_-;\-* #,##0.00_-;_-* &quot;-&quot;_-;_-@_-"/>
    <numFmt numFmtId="181" formatCode="0.00_ "/>
    <numFmt numFmtId="182" formatCode="0_);[Red]\(0\)"/>
    <numFmt numFmtId="183" formatCode="_-* #,##0.0000_-;\-* #,##0.0000_-;_-* &quot;-&quot;_-;_-@_-"/>
    <numFmt numFmtId="184" formatCode="#,##0_ ;[Red]\-#,##0\ "/>
    <numFmt numFmtId="185" formatCode="mm&quot;월&quot;\ dd&quot;일&quot;"/>
    <numFmt numFmtId="186" formatCode="#,###;\-#,###"/>
    <numFmt numFmtId="187" formatCode="#,##0_);[Red]\(#,##0\)"/>
  </numFmts>
  <fonts count="31">
    <font>
      <sz val="10"/>
      <color theme="1"/>
      <name val="바탕체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바탕체"/>
      <family val="2"/>
      <charset val="129"/>
    </font>
    <font>
      <sz val="10"/>
      <color theme="1"/>
      <name val="바탕체"/>
      <family val="1"/>
      <charset val="129"/>
    </font>
    <font>
      <sz val="10"/>
      <name val="바탕체"/>
      <family val="1"/>
      <charset val="129"/>
    </font>
    <font>
      <sz val="8"/>
      <name val="돋움"/>
      <family val="3"/>
      <charset val="129"/>
    </font>
    <font>
      <sz val="9"/>
      <name val="바탕체"/>
      <family val="1"/>
      <charset val="129"/>
    </font>
    <font>
      <sz val="20"/>
      <name val="바탕체"/>
      <family val="1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바탕체"/>
      <family val="2"/>
      <charset val="129"/>
    </font>
    <font>
      <b/>
      <sz val="10"/>
      <name val="바탕체"/>
      <family val="1"/>
      <charset val="129"/>
    </font>
    <font>
      <b/>
      <sz val="9"/>
      <name val="바탕체"/>
      <family val="1"/>
      <charset val="129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26"/>
      <name val="맑은 고딕"/>
      <family val="3"/>
      <charset val="129"/>
    </font>
    <font>
      <b/>
      <sz val="23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sz val="10"/>
      <color theme="5" tint="-0.249977111117893"/>
      <name val="바탕체"/>
      <family val="1"/>
      <charset val="129"/>
    </font>
    <font>
      <sz val="11"/>
      <color indexed="8"/>
      <name val="맑은 고딕"/>
      <family val="3"/>
      <charset val="129"/>
    </font>
    <font>
      <sz val="6"/>
      <name val="맑은 고딕"/>
      <family val="3"/>
      <charset val="129"/>
      <scheme val="minor"/>
    </font>
    <font>
      <sz val="28"/>
      <name val="돋움체"/>
      <family val="3"/>
      <charset val="129"/>
    </font>
    <font>
      <sz val="11"/>
      <name val="돋움체"/>
      <family val="3"/>
      <charset val="129"/>
    </font>
    <font>
      <b/>
      <u/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FF0000"/>
      <name val="바탕체"/>
      <family val="1"/>
      <charset val="129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2">
    <xf numFmtId="0" fontId="0" fillId="0" borderId="0">
      <alignment vertical="center"/>
    </xf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/>
    <xf numFmtId="41" fontId="14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</cellStyleXfs>
  <cellXfs count="343">
    <xf numFmtId="0" fontId="0" fillId="0" borderId="0" xfId="0">
      <alignment vertical="center"/>
    </xf>
    <xf numFmtId="0" fontId="5" fillId="0" borderId="0" xfId="0" applyFont="1">
      <alignment vertical="center"/>
    </xf>
    <xf numFmtId="41" fontId="5" fillId="0" borderId="0" xfId="0" applyNumberFormat="1" applyFont="1">
      <alignment vertical="center"/>
    </xf>
    <xf numFmtId="0" fontId="8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178" fontId="5" fillId="0" borderId="10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7" fillId="0" borderId="10" xfId="0" applyFont="1" applyBorder="1">
      <alignment vertical="center"/>
    </xf>
    <xf numFmtId="9" fontId="7" fillId="0" borderId="11" xfId="0" applyNumberFormat="1" applyFont="1" applyBorder="1" applyAlignment="1">
      <alignment horizontal="left" vertical="center" shrinkToFit="1"/>
    </xf>
    <xf numFmtId="0" fontId="7" fillId="0" borderId="14" xfId="0" applyFont="1" applyBorder="1" applyAlignment="1">
      <alignment horizontal="left" vertical="center" shrinkToFit="1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4" xfId="0" applyFont="1" applyBorder="1" applyAlignment="1">
      <alignment horizontal="distributed" vertical="center"/>
    </xf>
    <xf numFmtId="0" fontId="5" fillId="0" borderId="14" xfId="0" applyFont="1" applyBorder="1" applyAlignment="1">
      <alignment horizontal="left" vertical="center"/>
    </xf>
    <xf numFmtId="180" fontId="7" fillId="0" borderId="1" xfId="0" applyNumberFormat="1" applyFont="1" applyBorder="1" applyAlignment="1">
      <alignment horizontal="right" vertical="center" shrinkToFit="1"/>
    </xf>
    <xf numFmtId="0" fontId="7" fillId="0" borderId="14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 shrinkToFit="1"/>
    </xf>
    <xf numFmtId="9" fontId="7" fillId="0" borderId="10" xfId="0" applyNumberFormat="1" applyFont="1" applyBorder="1">
      <alignment vertical="center"/>
    </xf>
    <xf numFmtId="9" fontId="7" fillId="0" borderId="14" xfId="0" applyNumberFormat="1" applyFont="1" applyBorder="1" applyAlignment="1">
      <alignment vertical="center" shrinkToFit="1"/>
    </xf>
    <xf numFmtId="0" fontId="5" fillId="0" borderId="0" xfId="0" applyFont="1" applyAlignment="1">
      <alignment horizontal="centerContinuous" vertical="center"/>
    </xf>
    <xf numFmtId="0" fontId="5" fillId="0" borderId="0" xfId="0" applyFont="1" applyAlignment="1">
      <alignment horizontal="left" vertical="center"/>
    </xf>
    <xf numFmtId="0" fontId="7" fillId="0" borderId="11" xfId="0" applyFont="1" applyBorder="1" applyAlignment="1">
      <alignment vertical="center" shrinkToFit="1"/>
    </xf>
    <xf numFmtId="0" fontId="7" fillId="0" borderId="14" xfId="0" applyFont="1" applyBorder="1" applyAlignment="1">
      <alignment vertical="center" shrinkToFit="1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49" fontId="7" fillId="0" borderId="14" xfId="0" applyNumberFormat="1" applyFont="1" applyBorder="1">
      <alignment vertical="center"/>
    </xf>
    <xf numFmtId="0" fontId="7" fillId="0" borderId="0" xfId="0" applyFont="1" applyAlignment="1">
      <alignment vertical="center" shrinkToFit="1"/>
    </xf>
    <xf numFmtId="49" fontId="7" fillId="0" borderId="11" xfId="0" applyNumberFormat="1" applyFont="1" applyBorder="1" applyAlignment="1">
      <alignment horizontal="left" vertical="center" shrinkToFit="1"/>
    </xf>
    <xf numFmtId="0" fontId="7" fillId="0" borderId="14" xfId="0" applyFont="1" applyBorder="1">
      <alignment vertical="center"/>
    </xf>
    <xf numFmtId="0" fontId="7" fillId="0" borderId="11" xfId="0" applyFont="1" applyBorder="1" applyAlignment="1">
      <alignment horizontal="left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>
      <alignment vertical="center"/>
    </xf>
    <xf numFmtId="0" fontId="7" fillId="0" borderId="10" xfId="0" applyFont="1" applyBorder="1" applyAlignment="1">
      <alignment horizontal="centerContinuous" vertical="center"/>
    </xf>
    <xf numFmtId="0" fontId="7" fillId="0" borderId="1" xfId="0" applyFont="1" applyBorder="1" applyAlignment="1">
      <alignment horizontal="center" vertical="center" justifyLastLine="1"/>
    </xf>
    <xf numFmtId="0" fontId="7" fillId="4" borderId="0" xfId="0" applyFont="1" applyFill="1">
      <alignment vertical="center"/>
    </xf>
    <xf numFmtId="0" fontId="7" fillId="3" borderId="10" xfId="0" applyFont="1" applyFill="1" applyBorder="1" applyAlignment="1">
      <alignment horizontal="centerContinuous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left" vertical="center" shrinkToFit="1"/>
    </xf>
    <xf numFmtId="0" fontId="7" fillId="3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shrinkToFit="1"/>
    </xf>
    <xf numFmtId="0" fontId="7" fillId="4" borderId="1" xfId="0" applyFont="1" applyFill="1" applyBorder="1" applyAlignment="1">
      <alignment horizontal="center" vertical="center"/>
    </xf>
    <xf numFmtId="180" fontId="7" fillId="0" borderId="1" xfId="0" applyNumberFormat="1" applyFont="1" applyBorder="1" applyAlignment="1">
      <alignment horizontal="center" vertical="center"/>
    </xf>
    <xf numFmtId="41" fontId="7" fillId="0" borderId="1" xfId="0" applyNumberFormat="1" applyFont="1" applyBorder="1" applyAlignment="1">
      <alignment vertical="center" shrinkToFit="1"/>
    </xf>
    <xf numFmtId="0" fontId="7" fillId="0" borderId="13" xfId="0" applyFont="1" applyBorder="1" applyAlignment="1">
      <alignment horizontal="center" vertical="center"/>
    </xf>
    <xf numFmtId="41" fontId="7" fillId="0" borderId="1" xfId="0" applyNumberFormat="1" applyFont="1" applyBorder="1" applyAlignment="1">
      <alignment horizontal="center" vertical="center" shrinkToFit="1"/>
    </xf>
    <xf numFmtId="0" fontId="7" fillId="4" borderId="10" xfId="0" applyFont="1" applyFill="1" applyBorder="1">
      <alignment vertical="center"/>
    </xf>
    <xf numFmtId="0" fontId="5" fillId="0" borderId="0" xfId="0" applyFont="1" applyAlignment="1">
      <alignment horizontal="left" vertical="center" shrinkToFit="1"/>
    </xf>
    <xf numFmtId="180" fontId="7" fillId="0" borderId="1" xfId="0" applyNumberFormat="1" applyFont="1" applyBorder="1">
      <alignment vertical="center"/>
    </xf>
    <xf numFmtId="178" fontId="7" fillId="0" borderId="11" xfId="0" applyNumberFormat="1" applyFont="1" applyBorder="1" applyAlignment="1">
      <alignment horizontal="left" vertical="center"/>
    </xf>
    <xf numFmtId="0" fontId="7" fillId="0" borderId="0" xfId="0" applyFont="1" applyAlignment="1">
      <alignment horizontal="centerContinuous" vertical="center"/>
    </xf>
    <xf numFmtId="178" fontId="7" fillId="0" borderId="1" xfId="0" applyNumberFormat="1" applyFont="1" applyBorder="1" applyAlignment="1">
      <alignment vertical="center" shrinkToFit="1"/>
    </xf>
    <xf numFmtId="182" fontId="7" fillId="0" borderId="11" xfId="0" applyNumberFormat="1" applyFont="1" applyBorder="1" applyAlignment="1">
      <alignment horizontal="left" vertical="center" shrinkToFit="1"/>
    </xf>
    <xf numFmtId="41" fontId="7" fillId="0" borderId="1" xfId="0" applyNumberFormat="1" applyFont="1" applyBorder="1" applyAlignment="1">
      <alignment horizontal="center" vertical="center"/>
    </xf>
    <xf numFmtId="0" fontId="7" fillId="0" borderId="4" xfId="0" applyFont="1" applyBorder="1">
      <alignment vertical="center"/>
    </xf>
    <xf numFmtId="0" fontId="5" fillId="0" borderId="0" xfId="0" applyFont="1" applyAlignment="1">
      <alignment vertical="center" shrinkToFit="1"/>
    </xf>
    <xf numFmtId="0" fontId="5" fillId="4" borderId="0" xfId="0" applyFont="1" applyFill="1">
      <alignment vertical="center"/>
    </xf>
    <xf numFmtId="0" fontId="8" fillId="0" borderId="0" xfId="0" applyFont="1" applyAlignment="1">
      <alignment horizontal="centerContinuous" vertical="center" shrinkToFit="1"/>
    </xf>
    <xf numFmtId="0" fontId="8" fillId="4" borderId="0" xfId="0" applyFont="1" applyFill="1" applyAlignment="1">
      <alignment horizontal="centerContinuous" vertical="center"/>
    </xf>
    <xf numFmtId="0" fontId="7" fillId="0" borderId="0" xfId="0" applyFont="1" applyAlignment="1">
      <alignment horizontal="centerContinuous" vertical="center" shrinkToFit="1"/>
    </xf>
    <xf numFmtId="0" fontId="7" fillId="4" borderId="0" xfId="0" applyFont="1" applyFill="1" applyAlignment="1">
      <alignment horizontal="centerContinuous" vertical="center"/>
    </xf>
    <xf numFmtId="184" fontId="12" fillId="0" borderId="0" xfId="0" applyNumberFormat="1" applyFont="1" applyAlignment="1">
      <alignment horizontal="center" vertical="center"/>
    </xf>
    <xf numFmtId="180" fontId="7" fillId="0" borderId="1" xfId="2" applyNumberFormat="1" applyFont="1" applyFill="1" applyBorder="1">
      <alignment vertical="center"/>
    </xf>
    <xf numFmtId="0" fontId="7" fillId="4" borderId="10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Continuous" vertical="center"/>
    </xf>
    <xf numFmtId="0" fontId="7" fillId="0" borderId="1" xfId="0" applyFont="1" applyBorder="1" applyAlignment="1">
      <alignment horizontal="centerContinuous" vertical="center"/>
    </xf>
    <xf numFmtId="0" fontId="7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7" fillId="0" borderId="5" xfId="0" applyFont="1" applyBorder="1">
      <alignment vertical="center"/>
    </xf>
    <xf numFmtId="49" fontId="7" fillId="0" borderId="11" xfId="0" applyNumberFormat="1" applyFont="1" applyBorder="1" applyAlignment="1">
      <alignment vertical="center" shrinkToFit="1"/>
    </xf>
    <xf numFmtId="177" fontId="7" fillId="0" borderId="1" xfId="0" applyNumberFormat="1" applyFont="1" applyBorder="1" applyAlignment="1">
      <alignment horizontal="center" vertical="center"/>
    </xf>
    <xf numFmtId="177" fontId="7" fillId="4" borderId="1" xfId="0" applyNumberFormat="1" applyFont="1" applyFill="1" applyBorder="1">
      <alignment vertical="center"/>
    </xf>
    <xf numFmtId="178" fontId="7" fillId="0" borderId="1" xfId="0" applyNumberFormat="1" applyFont="1" applyBorder="1">
      <alignment vertical="center"/>
    </xf>
    <xf numFmtId="178" fontId="7" fillId="0" borderId="10" xfId="0" applyNumberFormat="1" applyFont="1" applyBorder="1">
      <alignment vertical="center"/>
    </xf>
    <xf numFmtId="0" fontId="7" fillId="0" borderId="14" xfId="0" applyFont="1" applyBorder="1" applyAlignment="1">
      <alignment horizontal="distributed" vertical="center"/>
    </xf>
    <xf numFmtId="0" fontId="7" fillId="0" borderId="11" xfId="0" applyFont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41" fontId="5" fillId="0" borderId="1" xfId="0" applyNumberFormat="1" applyFont="1" applyBorder="1">
      <alignment vertical="center"/>
    </xf>
    <xf numFmtId="0" fontId="7" fillId="6" borderId="1" xfId="0" applyFont="1" applyFill="1" applyBorder="1" applyAlignment="1">
      <alignment horizontal="center" vertical="center"/>
    </xf>
    <xf numFmtId="178" fontId="7" fillId="6" borderId="10" xfId="0" applyNumberFormat="1" applyFont="1" applyFill="1" applyBorder="1" applyAlignment="1">
      <alignment horizontal="center" vertical="center"/>
    </xf>
    <xf numFmtId="0" fontId="7" fillId="6" borderId="14" xfId="0" applyFont="1" applyFill="1" applyBorder="1" applyAlignment="1">
      <alignment horizontal="left" vertical="center" shrinkToFit="1"/>
    </xf>
    <xf numFmtId="0" fontId="7" fillId="4" borderId="1" xfId="0" applyFont="1" applyFill="1" applyBorder="1" applyAlignment="1">
      <alignment horizontal="left" vertical="center"/>
    </xf>
    <xf numFmtId="0" fontId="5" fillId="0" borderId="11" xfId="0" applyFont="1" applyBorder="1" applyAlignment="1">
      <alignment horizontal="right" vertical="center" shrinkToFit="1"/>
    </xf>
    <xf numFmtId="184" fontId="12" fillId="0" borderId="0" xfId="0" applyNumberFormat="1" applyFont="1">
      <alignment vertical="center"/>
    </xf>
    <xf numFmtId="184" fontId="12" fillId="3" borderId="0" xfId="0" applyNumberFormat="1" applyFont="1" applyFill="1">
      <alignment vertical="center"/>
    </xf>
    <xf numFmtId="49" fontId="7" fillId="0" borderId="10" xfId="0" quotePrefix="1" applyNumberFormat="1" applyFont="1" applyBorder="1" applyAlignment="1">
      <alignment horizontal="center" vertical="center" shrinkToFit="1"/>
    </xf>
    <xf numFmtId="178" fontId="7" fillId="0" borderId="10" xfId="0" applyNumberFormat="1" applyFont="1" applyBorder="1" applyAlignment="1">
      <alignment horizontal="center" vertical="center"/>
    </xf>
    <xf numFmtId="41" fontId="5" fillId="0" borderId="0" xfId="2" applyFont="1" applyFill="1">
      <alignment vertical="center"/>
    </xf>
    <xf numFmtId="0" fontId="7" fillId="3" borderId="1" xfId="0" quotePrefix="1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Continuous" vertical="center" shrinkToFit="1"/>
    </xf>
    <xf numFmtId="180" fontId="7" fillId="3" borderId="1" xfId="0" applyNumberFormat="1" applyFont="1" applyFill="1" applyBorder="1" applyAlignment="1">
      <alignment horizontal="right" vertical="center" shrinkToFit="1"/>
    </xf>
    <xf numFmtId="41" fontId="7" fillId="3" borderId="1" xfId="0" applyNumberFormat="1" applyFont="1" applyFill="1" applyBorder="1" applyAlignment="1">
      <alignment vertical="center" shrinkToFit="1"/>
    </xf>
    <xf numFmtId="41" fontId="7" fillId="3" borderId="10" xfId="0" applyNumberFormat="1" applyFont="1" applyFill="1" applyBorder="1">
      <alignment vertical="center"/>
    </xf>
    <xf numFmtId="41" fontId="7" fillId="3" borderId="14" xfId="0" applyNumberFormat="1" applyFont="1" applyFill="1" applyBorder="1">
      <alignment vertical="center"/>
    </xf>
    <xf numFmtId="0" fontId="5" fillId="3" borderId="11" xfId="0" applyFont="1" applyFill="1" applyBorder="1" applyAlignment="1">
      <alignment horizontal="right" vertical="center"/>
    </xf>
    <xf numFmtId="0" fontId="5" fillId="3" borderId="0" xfId="0" applyFont="1" applyFill="1">
      <alignment vertical="center"/>
    </xf>
    <xf numFmtId="41" fontId="5" fillId="3" borderId="1" xfId="0" applyNumberFormat="1" applyFont="1" applyFill="1" applyBorder="1">
      <alignment vertical="center"/>
    </xf>
    <xf numFmtId="178" fontId="7" fillId="6" borderId="14" xfId="0" applyNumberFormat="1" applyFont="1" applyFill="1" applyBorder="1" applyAlignment="1">
      <alignment vertical="center" shrinkToFit="1"/>
    </xf>
    <xf numFmtId="41" fontId="7" fillId="0" borderId="11" xfId="0" applyNumberFormat="1" applyFont="1" applyBorder="1" applyAlignment="1">
      <alignment vertical="center" shrinkToFit="1"/>
    </xf>
    <xf numFmtId="41" fontId="7" fillId="0" borderId="10" xfId="0" applyNumberFormat="1" applyFont="1" applyBorder="1">
      <alignment vertical="center"/>
    </xf>
    <xf numFmtId="0" fontId="7" fillId="0" borderId="14" xfId="0" applyFont="1" applyBorder="1" applyAlignment="1">
      <alignment horizontal="distributed" vertical="center" justifyLastLine="1"/>
    </xf>
    <xf numFmtId="184" fontId="5" fillId="0" borderId="0" xfId="0" applyNumberFormat="1" applyFont="1">
      <alignment vertical="center"/>
    </xf>
    <xf numFmtId="0" fontId="7" fillId="0" borderId="12" xfId="0" applyFont="1" applyBorder="1">
      <alignment vertical="center"/>
    </xf>
    <xf numFmtId="0" fontId="12" fillId="0" borderId="0" xfId="0" applyFont="1">
      <alignment vertical="center"/>
    </xf>
    <xf numFmtId="43" fontId="5" fillId="0" borderId="0" xfId="0" applyNumberFormat="1" applyFont="1">
      <alignment vertical="center"/>
    </xf>
    <xf numFmtId="41" fontId="5" fillId="2" borderId="1" xfId="0" applyNumberFormat="1" applyFont="1" applyFill="1" applyBorder="1">
      <alignment vertical="center"/>
    </xf>
    <xf numFmtId="0" fontId="7" fillId="0" borderId="1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5" borderId="0" xfId="0" applyFont="1" applyFill="1">
      <alignment vertical="center"/>
    </xf>
    <xf numFmtId="0" fontId="8" fillId="5" borderId="0" xfId="0" applyFont="1" applyFill="1" applyAlignment="1">
      <alignment horizontal="centerContinuous" vertical="center"/>
    </xf>
    <xf numFmtId="0" fontId="5" fillId="0" borderId="1" xfId="0" applyFont="1" applyBorder="1">
      <alignment vertical="center"/>
    </xf>
    <xf numFmtId="0" fontId="8" fillId="5" borderId="0" xfId="0" applyFont="1" applyFill="1" applyAlignment="1">
      <alignment horizontal="center" vertical="center"/>
    </xf>
    <xf numFmtId="0" fontId="7" fillId="5" borderId="0" xfId="0" applyFont="1" applyFill="1">
      <alignment vertical="center"/>
    </xf>
    <xf numFmtId="0" fontId="7" fillId="5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7" fillId="0" borderId="1" xfId="0" quotePrefix="1" applyFont="1" applyBorder="1" applyAlignment="1">
      <alignment horizontal="center" vertical="center"/>
    </xf>
    <xf numFmtId="0" fontId="7" fillId="0" borderId="15" xfId="0" applyFont="1" applyBorder="1">
      <alignment vertical="center"/>
    </xf>
    <xf numFmtId="41" fontId="13" fillId="0" borderId="0" xfId="0" applyNumberFormat="1" applyFont="1">
      <alignment vertical="center"/>
    </xf>
    <xf numFmtId="10" fontId="13" fillId="0" borderId="0" xfId="0" applyNumberFormat="1" applyFont="1">
      <alignment vertical="center"/>
    </xf>
    <xf numFmtId="178" fontId="7" fillId="0" borderId="0" xfId="0" applyNumberFormat="1" applyFont="1">
      <alignment vertical="center"/>
    </xf>
    <xf numFmtId="41" fontId="7" fillId="5" borderId="10" xfId="0" applyNumberFormat="1" applyFont="1" applyFill="1" applyBorder="1">
      <alignment vertical="center"/>
    </xf>
    <xf numFmtId="0" fontId="7" fillId="0" borderId="12" xfId="0" applyFont="1" applyBorder="1" applyAlignment="1">
      <alignment horizontal="left" vertical="center"/>
    </xf>
    <xf numFmtId="0" fontId="7" fillId="0" borderId="12" xfId="0" applyFont="1" applyBorder="1" applyAlignment="1">
      <alignment horizontal="centerContinuous" vertical="center"/>
    </xf>
    <xf numFmtId="0" fontId="7" fillId="5" borderId="12" xfId="0" applyFont="1" applyFill="1" applyBorder="1" applyAlignment="1">
      <alignment horizontal="centerContinuous" vertical="center"/>
    </xf>
    <xf numFmtId="0" fontId="5" fillId="0" borderId="2" xfId="0" applyFont="1" applyBorder="1">
      <alignment vertical="center"/>
    </xf>
    <xf numFmtId="0" fontId="5" fillId="0" borderId="12" xfId="0" applyFont="1" applyBorder="1">
      <alignment vertical="center"/>
    </xf>
    <xf numFmtId="0" fontId="5" fillId="5" borderId="12" xfId="0" applyFont="1" applyFill="1" applyBorder="1">
      <alignment vertical="center"/>
    </xf>
    <xf numFmtId="0" fontId="5" fillId="0" borderId="3" xfId="0" applyFont="1" applyBorder="1">
      <alignment vertical="center"/>
    </xf>
    <xf numFmtId="49" fontId="4" fillId="0" borderId="1" xfId="3" applyNumberFormat="1" applyFont="1" applyFill="1" applyBorder="1">
      <alignment vertical="center"/>
    </xf>
    <xf numFmtId="49" fontId="5" fillId="0" borderId="1" xfId="3" applyNumberFormat="1" applyFont="1" applyBorder="1">
      <alignment vertical="center"/>
    </xf>
    <xf numFmtId="0" fontId="5" fillId="0" borderId="0" xfId="0" applyFont="1" applyAlignment="1">
      <alignment horizontal="distributed" vertical="center"/>
    </xf>
    <xf numFmtId="0" fontId="5" fillId="0" borderId="3" xfId="0" applyFont="1" applyBorder="1" applyAlignment="1">
      <alignment horizontal="right" vertical="center"/>
    </xf>
    <xf numFmtId="0" fontId="5" fillId="0" borderId="13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distributed" textRotation="255"/>
    </xf>
    <xf numFmtId="0" fontId="5" fillId="0" borderId="12" xfId="0" applyFont="1" applyBorder="1" applyAlignment="1">
      <alignment horizontal="distributed" vertical="center"/>
    </xf>
    <xf numFmtId="0" fontId="5" fillId="0" borderId="3" xfId="0" applyFont="1" applyBorder="1" applyAlignment="1">
      <alignment horizontal="distributed" vertical="center" indent="1"/>
    </xf>
    <xf numFmtId="178" fontId="5" fillId="0" borderId="2" xfId="0" applyNumberFormat="1" applyFont="1" applyBorder="1">
      <alignment vertical="center"/>
    </xf>
    <xf numFmtId="41" fontId="5" fillId="0" borderId="3" xfId="0" applyNumberFormat="1" applyFont="1" applyBorder="1">
      <alignment vertical="center"/>
    </xf>
    <xf numFmtId="0" fontId="5" fillId="0" borderId="3" xfId="0" applyFont="1" applyBorder="1" applyAlignment="1">
      <alignment horizontal="right" vertical="center" indent="1"/>
    </xf>
    <xf numFmtId="0" fontId="5" fillId="0" borderId="12" xfId="0" applyFont="1" applyBorder="1" applyAlignment="1">
      <alignment horizontal="right" vertical="center" indent="1"/>
    </xf>
    <xf numFmtId="0" fontId="5" fillId="0" borderId="12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distributed" textRotation="255"/>
    </xf>
    <xf numFmtId="0" fontId="5" fillId="0" borderId="13" xfId="0" applyFont="1" applyBorder="1" applyAlignment="1">
      <alignment horizontal="distributed" vertical="center"/>
    </xf>
    <xf numFmtId="0" fontId="5" fillId="0" borderId="5" xfId="0" applyFont="1" applyBorder="1" applyAlignment="1">
      <alignment horizontal="distributed" vertical="center" indent="1"/>
    </xf>
    <xf numFmtId="178" fontId="5" fillId="0" borderId="4" xfId="0" applyNumberFormat="1" applyFont="1" applyBorder="1">
      <alignment vertical="center"/>
    </xf>
    <xf numFmtId="41" fontId="5" fillId="0" borderId="5" xfId="0" applyNumberFormat="1" applyFont="1" applyBorder="1">
      <alignment vertical="center"/>
    </xf>
    <xf numFmtId="0" fontId="5" fillId="0" borderId="5" xfId="0" applyFont="1" applyBorder="1" applyAlignment="1">
      <alignment horizontal="right" vertical="center" indent="1"/>
    </xf>
    <xf numFmtId="0" fontId="5" fillId="0" borderId="13" xfId="0" applyFont="1" applyBorder="1" applyAlignment="1">
      <alignment horizontal="right" vertical="center" indent="1"/>
    </xf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distributed" textRotation="255"/>
    </xf>
    <xf numFmtId="0" fontId="5" fillId="0" borderId="11" xfId="0" applyFont="1" applyBorder="1" applyAlignment="1">
      <alignment horizontal="distributed" vertical="center" indent="1"/>
    </xf>
    <xf numFmtId="178" fontId="5" fillId="0" borderId="10" xfId="0" applyNumberFormat="1" applyFont="1" applyBorder="1">
      <alignment vertical="center"/>
    </xf>
    <xf numFmtId="41" fontId="5" fillId="0" borderId="11" xfId="0" applyNumberFormat="1" applyFont="1" applyBorder="1">
      <alignment vertical="center"/>
    </xf>
    <xf numFmtId="180" fontId="5" fillId="0" borderId="10" xfId="0" applyNumberFormat="1" applyFont="1" applyBorder="1" applyAlignment="1">
      <alignment horizontal="right" vertical="center"/>
    </xf>
    <xf numFmtId="179" fontId="5" fillId="0" borderId="11" xfId="0" applyNumberFormat="1" applyFont="1" applyBorder="1" applyAlignment="1">
      <alignment horizontal="right" vertical="center" indent="1"/>
    </xf>
    <xf numFmtId="179" fontId="5" fillId="0" borderId="14" xfId="0" applyNumberFormat="1" applyFont="1" applyBorder="1" applyAlignment="1">
      <alignment horizontal="right" vertical="center" indent="1"/>
    </xf>
    <xf numFmtId="0" fontId="5" fillId="0" borderId="12" xfId="0" applyFont="1" applyBorder="1" applyAlignment="1">
      <alignment horizontal="center" vertical="distributed" textRotation="255"/>
    </xf>
    <xf numFmtId="180" fontId="5" fillId="0" borderId="1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right" vertical="center" indent="1"/>
    </xf>
    <xf numFmtId="0" fontId="5" fillId="0" borderId="0" xfId="0" applyFont="1" applyAlignment="1">
      <alignment horizontal="right" vertical="center" indent="1"/>
    </xf>
    <xf numFmtId="0" fontId="5" fillId="0" borderId="0" xfId="0" applyFont="1" applyAlignment="1">
      <alignment horizontal="center" vertical="distributed" textRotation="255"/>
    </xf>
    <xf numFmtId="0" fontId="5" fillId="0" borderId="9" xfId="0" applyFont="1" applyBorder="1" applyAlignment="1">
      <alignment horizontal="distributed" vertical="center" indent="1"/>
    </xf>
    <xf numFmtId="0" fontId="5" fillId="0" borderId="6" xfId="0" applyFont="1" applyBorder="1" applyAlignment="1">
      <alignment horizontal="center" vertical="distributed"/>
    </xf>
    <xf numFmtId="0" fontId="5" fillId="0" borderId="12" xfId="0" applyFont="1" applyBorder="1" applyAlignment="1">
      <alignment horizontal="distributed" vertical="distributed" textRotation="255" indent="1"/>
    </xf>
    <xf numFmtId="180" fontId="5" fillId="0" borderId="2" xfId="0" applyNumberFormat="1" applyFont="1" applyBorder="1" applyAlignment="1">
      <alignment horizontal="right" vertical="center"/>
    </xf>
    <xf numFmtId="0" fontId="5" fillId="0" borderId="8" xfId="0" applyFont="1" applyBorder="1" applyAlignment="1">
      <alignment horizontal="center" vertical="distributed"/>
    </xf>
    <xf numFmtId="0" fontId="5" fillId="0" borderId="0" xfId="0" applyFont="1" applyAlignment="1">
      <alignment horizontal="distributed" vertical="distributed" textRotation="255" indent="1"/>
    </xf>
    <xf numFmtId="178" fontId="5" fillId="0" borderId="15" xfId="0" applyNumberFormat="1" applyFont="1" applyBorder="1">
      <alignment vertical="center"/>
    </xf>
    <xf numFmtId="41" fontId="5" fillId="0" borderId="9" xfId="0" applyNumberFormat="1" applyFont="1" applyBorder="1">
      <alignment vertical="center"/>
    </xf>
    <xf numFmtId="0" fontId="5" fillId="0" borderId="7" xfId="0" applyFont="1" applyBorder="1" applyAlignment="1">
      <alignment horizontal="center" vertical="distributed"/>
    </xf>
    <xf numFmtId="0" fontId="5" fillId="0" borderId="10" xfId="0" applyFont="1" applyBorder="1" applyAlignment="1">
      <alignment horizontal="distributed" vertical="distributed" textRotation="255" indent="1"/>
    </xf>
    <xf numFmtId="10" fontId="5" fillId="0" borderId="0" xfId="0" applyNumberFormat="1" applyFont="1">
      <alignment vertical="center"/>
    </xf>
    <xf numFmtId="0" fontId="5" fillId="0" borderId="14" xfId="0" applyFont="1" applyBorder="1" applyAlignment="1">
      <alignment horizontal="left" vertical="center" wrapText="1"/>
    </xf>
    <xf numFmtId="176" fontId="5" fillId="0" borderId="11" xfId="0" applyNumberFormat="1" applyFont="1" applyBorder="1">
      <alignment vertical="center"/>
    </xf>
    <xf numFmtId="0" fontId="5" fillId="0" borderId="10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 indent="1"/>
    </xf>
    <xf numFmtId="0" fontId="5" fillId="0" borderId="14" xfId="0" applyFont="1" applyBorder="1" applyAlignment="1">
      <alignment horizontal="right" vertical="center" indent="1"/>
    </xf>
    <xf numFmtId="0" fontId="15" fillId="0" borderId="0" xfId="4" applyFont="1" applyAlignment="1"/>
    <xf numFmtId="0" fontId="2" fillId="0" borderId="0" xfId="4">
      <alignment vertical="center"/>
    </xf>
    <xf numFmtId="0" fontId="19" fillId="0" borderId="0" xfId="4" applyFont="1" applyAlignment="1">
      <alignment horizontal="center"/>
    </xf>
    <xf numFmtId="0" fontId="20" fillId="0" borderId="0" xfId="4" applyFont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6" borderId="1" xfId="0" quotePrefix="1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left" vertical="center"/>
    </xf>
    <xf numFmtId="178" fontId="7" fillId="7" borderId="10" xfId="0" applyNumberFormat="1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left" vertical="center" shrinkToFit="1"/>
    </xf>
    <xf numFmtId="0" fontId="21" fillId="0" borderId="0" xfId="0" applyFont="1">
      <alignment vertical="center"/>
    </xf>
    <xf numFmtId="0" fontId="21" fillId="3" borderId="0" xfId="0" applyFont="1" applyFill="1">
      <alignment vertical="center"/>
    </xf>
    <xf numFmtId="0" fontId="7" fillId="0" borderId="1" xfId="0" applyFont="1" applyBorder="1" applyAlignment="1">
      <alignment horizontal="left" vertical="center"/>
    </xf>
    <xf numFmtId="185" fontId="7" fillId="0" borderId="1" xfId="0" quotePrefix="1" applyNumberFormat="1" applyFont="1" applyBorder="1" applyAlignment="1">
      <alignment horizontal="center" vertical="center" shrinkToFit="1"/>
    </xf>
    <xf numFmtId="0" fontId="7" fillId="7" borderId="1" xfId="0" applyFont="1" applyFill="1" applyBorder="1" applyAlignment="1">
      <alignment horizontal="center" vertical="center" shrinkToFit="1"/>
    </xf>
    <xf numFmtId="0" fontId="5" fillId="2" borderId="0" xfId="0" applyFont="1" applyFill="1">
      <alignment vertical="center"/>
    </xf>
    <xf numFmtId="49" fontId="5" fillId="0" borderId="1" xfId="3" applyNumberFormat="1" applyFont="1" applyFill="1" applyBorder="1">
      <alignment vertical="center"/>
    </xf>
    <xf numFmtId="0" fontId="5" fillId="2" borderId="11" xfId="0" applyFont="1" applyFill="1" applyBorder="1" applyAlignment="1">
      <alignment horizontal="right" vertical="center" shrinkToFit="1"/>
    </xf>
    <xf numFmtId="184" fontId="12" fillId="2" borderId="0" xfId="0" applyNumberFormat="1" applyFont="1" applyFill="1">
      <alignment vertical="center"/>
    </xf>
    <xf numFmtId="41" fontId="5" fillId="2" borderId="0" xfId="0" applyNumberFormat="1" applyFont="1" applyFill="1">
      <alignment vertical="center"/>
    </xf>
    <xf numFmtId="49" fontId="5" fillId="2" borderId="1" xfId="3" applyNumberFormat="1" applyFont="1" applyFill="1" applyBorder="1">
      <alignment vertical="center"/>
    </xf>
    <xf numFmtId="0" fontId="21" fillId="2" borderId="0" xfId="0" applyFont="1" applyFill="1">
      <alignment vertical="center"/>
    </xf>
    <xf numFmtId="0" fontId="4" fillId="0" borderId="1" xfId="3" applyNumberFormat="1" applyFont="1" applyFill="1" applyBorder="1">
      <alignment vertical="center"/>
    </xf>
    <xf numFmtId="0" fontId="4" fillId="2" borderId="1" xfId="3" applyNumberFormat="1" applyFont="1" applyFill="1" applyBorder="1">
      <alignment vertical="center"/>
    </xf>
    <xf numFmtId="49" fontId="4" fillId="2" borderId="1" xfId="3" applyNumberFormat="1" applyFont="1" applyFill="1" applyBorder="1">
      <alignment vertical="center"/>
    </xf>
    <xf numFmtId="183" fontId="5" fillId="2" borderId="1" xfId="0" applyNumberFormat="1" applyFont="1" applyFill="1" applyBorder="1">
      <alignment vertical="center"/>
    </xf>
    <xf numFmtId="49" fontId="23" fillId="0" borderId="10" xfId="0" quotePrefix="1" applyNumberFormat="1" applyFont="1" applyBorder="1" applyAlignment="1">
      <alignment horizontal="center" vertical="center" wrapText="1" shrinkToFit="1"/>
    </xf>
    <xf numFmtId="0" fontId="23" fillId="0" borderId="1" xfId="0" applyFont="1" applyBorder="1" applyAlignment="1">
      <alignment horizontal="center" vertical="center" wrapText="1" shrinkToFit="1"/>
    </xf>
    <xf numFmtId="49" fontId="23" fillId="6" borderId="10" xfId="0" applyNumberFormat="1" applyFont="1" applyFill="1" applyBorder="1" applyAlignment="1">
      <alignment horizontal="center" vertical="center" wrapText="1" shrinkToFit="1"/>
    </xf>
    <xf numFmtId="49" fontId="23" fillId="0" borderId="10" xfId="0" applyNumberFormat="1" applyFont="1" applyBorder="1" applyAlignment="1">
      <alignment horizontal="center" vertical="center" wrapText="1" shrinkToFit="1"/>
    </xf>
    <xf numFmtId="0" fontId="23" fillId="3" borderId="10" xfId="0" quotePrefix="1" applyFont="1" applyFill="1" applyBorder="1" applyAlignment="1">
      <alignment horizontal="center" vertical="center" wrapText="1" shrinkToFit="1"/>
    </xf>
    <xf numFmtId="0" fontId="23" fillId="6" borderId="10" xfId="0" applyFont="1" applyFill="1" applyBorder="1" applyAlignment="1">
      <alignment horizontal="center" vertical="center" wrapText="1" shrinkToFit="1"/>
    </xf>
    <xf numFmtId="0" fontId="23" fillId="0" borderId="0" xfId="0" applyFont="1" applyAlignment="1">
      <alignment vertical="center" wrapText="1" shrinkToFit="1"/>
    </xf>
    <xf numFmtId="0" fontId="23" fillId="6" borderId="1" xfId="0" applyFont="1" applyFill="1" applyBorder="1" applyAlignment="1">
      <alignment horizontal="center" vertical="center" wrapText="1" shrinkToFit="1"/>
    </xf>
    <xf numFmtId="0" fontId="7" fillId="4" borderId="14" xfId="0" applyFont="1" applyFill="1" applyBorder="1" applyAlignment="1">
      <alignment horizontal="left" vertical="center" shrinkToFit="1"/>
    </xf>
    <xf numFmtId="0" fontId="13" fillId="3" borderId="1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Continuous" vertical="center"/>
    </xf>
    <xf numFmtId="0" fontId="13" fillId="3" borderId="11" xfId="0" applyFont="1" applyFill="1" applyBorder="1" applyAlignment="1">
      <alignment horizontal="centerContinuous" vertical="center"/>
    </xf>
    <xf numFmtId="0" fontId="13" fillId="3" borderId="14" xfId="0" applyFont="1" applyFill="1" applyBorder="1" applyAlignment="1">
      <alignment horizontal="left" vertical="center"/>
    </xf>
    <xf numFmtId="0" fontId="13" fillId="3" borderId="11" xfId="0" applyFont="1" applyFill="1" applyBorder="1">
      <alignment vertical="center"/>
    </xf>
    <xf numFmtId="41" fontId="13" fillId="3" borderId="10" xfId="0" applyNumberFormat="1" applyFont="1" applyFill="1" applyBorder="1">
      <alignment vertical="center"/>
    </xf>
    <xf numFmtId="0" fontId="13" fillId="3" borderId="14" xfId="0" applyFont="1" applyFill="1" applyBorder="1">
      <alignment vertical="center"/>
    </xf>
    <xf numFmtId="0" fontId="13" fillId="3" borderId="15" xfId="0" applyFont="1" applyFill="1" applyBorder="1">
      <alignment vertical="center"/>
    </xf>
    <xf numFmtId="0" fontId="13" fillId="3" borderId="0" xfId="0" applyFont="1" applyFill="1">
      <alignment vertical="center"/>
    </xf>
    <xf numFmtId="178" fontId="7" fillId="3" borderId="1" xfId="0" applyNumberFormat="1" applyFont="1" applyFill="1" applyBorder="1" applyAlignment="1">
      <alignment vertical="center" shrinkToFit="1"/>
    </xf>
    <xf numFmtId="0" fontId="25" fillId="0" borderId="0" xfId="1" applyFont="1">
      <alignment vertical="center"/>
    </xf>
    <xf numFmtId="186" fontId="25" fillId="0" borderId="0" xfId="1" applyNumberFormat="1" applyFont="1">
      <alignment vertical="center"/>
    </xf>
    <xf numFmtId="0" fontId="25" fillId="0" borderId="0" xfId="1" applyFont="1" applyAlignment="1">
      <alignment horizontal="right" vertical="center"/>
    </xf>
    <xf numFmtId="0" fontId="25" fillId="0" borderId="20" xfId="1" applyFont="1" applyBorder="1" applyAlignment="1">
      <alignment horizontal="center" vertical="center"/>
    </xf>
    <xf numFmtId="186" fontId="25" fillId="0" borderId="20" xfId="1" applyNumberFormat="1" applyFont="1" applyBorder="1" applyAlignment="1">
      <alignment horizontal="center" vertical="center"/>
    </xf>
    <xf numFmtId="0" fontId="25" fillId="0" borderId="21" xfId="1" applyFont="1" applyBorder="1" applyAlignment="1">
      <alignment horizontal="center" vertical="center"/>
    </xf>
    <xf numFmtId="0" fontId="25" fillId="0" borderId="22" xfId="1" applyFont="1" applyBorder="1">
      <alignment vertical="center"/>
    </xf>
    <xf numFmtId="49" fontId="25" fillId="0" borderId="7" xfId="1" applyNumberFormat="1" applyFont="1" applyBorder="1" applyAlignment="1">
      <alignment horizontal="left" vertical="center" indent="1"/>
    </xf>
    <xf numFmtId="186" fontId="25" fillId="0" borderId="7" xfId="1" applyNumberFormat="1" applyFont="1" applyBorder="1">
      <alignment vertical="center"/>
    </xf>
    <xf numFmtId="49" fontId="25" fillId="0" borderId="23" xfId="1" applyNumberFormat="1" applyFont="1" applyBorder="1">
      <alignment vertical="center"/>
    </xf>
    <xf numFmtId="49" fontId="25" fillId="0" borderId="1" xfId="1" applyNumberFormat="1" applyFont="1" applyBorder="1" applyAlignment="1">
      <alignment horizontal="left" vertical="center" indent="1"/>
    </xf>
    <xf numFmtId="186" fontId="25" fillId="0" borderId="1" xfId="1" applyNumberFormat="1" applyFont="1" applyBorder="1">
      <alignment vertical="center"/>
    </xf>
    <xf numFmtId="49" fontId="25" fillId="0" borderId="24" xfId="1" applyNumberFormat="1" applyFont="1" applyBorder="1">
      <alignment vertical="center"/>
    </xf>
    <xf numFmtId="0" fontId="25" fillId="0" borderId="22" xfId="1" applyFont="1" applyBorder="1" applyAlignment="1">
      <alignment horizontal="center" vertical="center"/>
    </xf>
    <xf numFmtId="0" fontId="25" fillId="0" borderId="8" xfId="1" applyFont="1" applyBorder="1">
      <alignment vertical="center"/>
    </xf>
    <xf numFmtId="0" fontId="25" fillId="0" borderId="8" xfId="1" applyFont="1" applyBorder="1" applyAlignment="1">
      <alignment horizontal="center" vertical="center"/>
    </xf>
    <xf numFmtId="49" fontId="25" fillId="0" borderId="6" xfId="1" applyNumberFormat="1" applyFont="1" applyBorder="1" applyAlignment="1">
      <alignment horizontal="left" vertical="center" indent="1"/>
    </xf>
    <xf numFmtId="186" fontId="25" fillId="0" borderId="26" xfId="1" applyNumberFormat="1" applyFont="1" applyBorder="1">
      <alignment vertical="center"/>
    </xf>
    <xf numFmtId="49" fontId="25" fillId="0" borderId="27" xfId="1" applyNumberFormat="1" applyFont="1" applyBorder="1">
      <alignment vertical="center"/>
    </xf>
    <xf numFmtId="0" fontId="10" fillId="0" borderId="0" xfId="1">
      <alignment vertical="center"/>
    </xf>
    <xf numFmtId="0" fontId="27" fillId="0" borderId="1" xfId="1" applyFont="1" applyBorder="1" applyAlignment="1">
      <alignment horizontal="center" vertical="center"/>
    </xf>
    <xf numFmtId="178" fontId="10" fillId="0" borderId="1" xfId="1" quotePrefix="1" applyNumberFormat="1" applyBorder="1">
      <alignment vertical="center"/>
    </xf>
    <xf numFmtId="178" fontId="10" fillId="0" borderId="1" xfId="1" applyNumberFormat="1" applyBorder="1">
      <alignment vertical="center"/>
    </xf>
    <xf numFmtId="0" fontId="27" fillId="0" borderId="0" xfId="1" applyFont="1">
      <alignment vertical="center"/>
    </xf>
    <xf numFmtId="178" fontId="27" fillId="0" borderId="1" xfId="1" applyNumberFormat="1" applyFont="1" applyBorder="1" applyAlignment="1">
      <alignment horizontal="center" vertical="center"/>
    </xf>
    <xf numFmtId="178" fontId="28" fillId="8" borderId="1" xfId="1" applyNumberFormat="1" applyFont="1" applyFill="1" applyBorder="1">
      <alignment vertical="center"/>
    </xf>
    <xf numFmtId="0" fontId="28" fillId="8" borderId="1" xfId="1" applyFont="1" applyFill="1" applyBorder="1">
      <alignment vertical="center"/>
    </xf>
    <xf numFmtId="0" fontId="10" fillId="0" borderId="1" xfId="1" applyBorder="1">
      <alignment vertical="center"/>
    </xf>
    <xf numFmtId="0" fontId="10" fillId="0" borderId="1" xfId="1" quotePrefix="1" applyBorder="1" applyAlignment="1">
      <alignment vertical="center" wrapText="1"/>
    </xf>
    <xf numFmtId="41" fontId="29" fillId="0" borderId="1" xfId="7" applyFont="1" applyFill="1" applyBorder="1" applyAlignment="1">
      <alignment vertical="center"/>
    </xf>
    <xf numFmtId="0" fontId="7" fillId="2" borderId="14" xfId="0" applyFont="1" applyFill="1" applyBorder="1" applyAlignment="1">
      <alignment horizontal="left" vertical="center" shrinkToFit="1"/>
    </xf>
    <xf numFmtId="182" fontId="7" fillId="2" borderId="11" xfId="0" applyNumberFormat="1" applyFont="1" applyFill="1" applyBorder="1" applyAlignment="1">
      <alignment horizontal="left" vertical="center" shrinkToFit="1"/>
    </xf>
    <xf numFmtId="0" fontId="7" fillId="2" borderId="11" xfId="0" applyFont="1" applyFill="1" applyBorder="1" applyAlignment="1">
      <alignment vertical="center" shrinkToFit="1"/>
    </xf>
    <xf numFmtId="9" fontId="7" fillId="2" borderId="14" xfId="0" applyNumberFormat="1" applyFont="1" applyFill="1" applyBorder="1" applyAlignment="1">
      <alignment vertical="center" shrinkToFit="1"/>
    </xf>
    <xf numFmtId="41" fontId="5" fillId="0" borderId="0" xfId="2" applyFont="1">
      <alignment vertical="center"/>
    </xf>
    <xf numFmtId="187" fontId="5" fillId="0" borderId="0" xfId="2" applyNumberFormat="1" applyFont="1">
      <alignment vertical="center"/>
    </xf>
    <xf numFmtId="9" fontId="5" fillId="0" borderId="0" xfId="0" applyNumberFormat="1" applyFont="1">
      <alignment vertical="center"/>
    </xf>
    <xf numFmtId="41" fontId="30" fillId="0" borderId="0" xfId="2" applyFont="1">
      <alignment vertical="center"/>
    </xf>
    <xf numFmtId="41" fontId="30" fillId="0" borderId="0" xfId="0" applyNumberFormat="1" applyFont="1">
      <alignment vertical="center"/>
    </xf>
    <xf numFmtId="185" fontId="7" fillId="7" borderId="1" xfId="0" quotePrefix="1" applyNumberFormat="1" applyFont="1" applyFill="1" applyBorder="1" applyAlignment="1">
      <alignment horizontal="center" vertical="center" shrinkToFit="1"/>
    </xf>
    <xf numFmtId="9" fontId="7" fillId="7" borderId="14" xfId="0" applyNumberFormat="1" applyFont="1" applyFill="1" applyBorder="1" applyAlignment="1">
      <alignment vertical="center" shrinkToFit="1"/>
    </xf>
    <xf numFmtId="9" fontId="7" fillId="0" borderId="14" xfId="0" applyNumberFormat="1" applyFont="1" applyBorder="1" applyAlignment="1">
      <alignment vertical="center" wrapText="1" shrinkToFit="1"/>
    </xf>
    <xf numFmtId="178" fontId="10" fillId="0" borderId="0" xfId="1" applyNumberFormat="1">
      <alignment vertical="center"/>
    </xf>
    <xf numFmtId="0" fontId="20" fillId="0" borderId="0" xfId="4" applyFont="1" applyAlignment="1">
      <alignment horizontal="center" vertical="center"/>
    </xf>
    <xf numFmtId="0" fontId="19" fillId="0" borderId="0" xfId="4" applyFont="1" applyAlignment="1">
      <alignment horizontal="center"/>
    </xf>
    <xf numFmtId="0" fontId="16" fillId="0" borderId="17" xfId="4" applyFont="1" applyBorder="1" applyAlignment="1">
      <alignment horizontal="center" vertical="center" wrapText="1"/>
    </xf>
    <xf numFmtId="0" fontId="17" fillId="0" borderId="17" xfId="4" applyFont="1" applyBorder="1" applyAlignment="1">
      <alignment horizontal="center" vertical="center"/>
    </xf>
    <xf numFmtId="49" fontId="18" fillId="0" borderId="0" xfId="4" applyNumberFormat="1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0" xfId="0" applyFont="1" applyBorder="1" applyAlignment="1">
      <alignment horizontal="distributed" vertical="center" indent="1"/>
    </xf>
    <xf numFmtId="0" fontId="5" fillId="0" borderId="14" xfId="0" applyFont="1" applyBorder="1" applyAlignment="1">
      <alignment horizontal="distributed" vertical="center" indent="1"/>
    </xf>
    <xf numFmtId="0" fontId="5" fillId="0" borderId="11" xfId="0" applyFont="1" applyBorder="1" applyAlignment="1">
      <alignment horizontal="distributed" vertical="center" indent="1"/>
    </xf>
    <xf numFmtId="41" fontId="5" fillId="0" borderId="2" xfId="0" applyNumberFormat="1" applyFont="1" applyBorder="1" applyAlignment="1">
      <alignment horizontal="center" vertical="center"/>
    </xf>
    <xf numFmtId="41" fontId="5" fillId="0" borderId="3" xfId="0" applyNumberFormat="1" applyFont="1" applyBorder="1" applyAlignment="1">
      <alignment horizontal="center" vertical="center"/>
    </xf>
    <xf numFmtId="41" fontId="5" fillId="0" borderId="4" xfId="0" applyNumberFormat="1" applyFont="1" applyBorder="1" applyAlignment="1">
      <alignment horizontal="center" vertical="center"/>
    </xf>
    <xf numFmtId="41" fontId="5" fillId="0" borderId="5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2" xfId="0" applyFont="1" applyBorder="1" applyAlignment="1">
      <alignment horizontal="right" vertical="center"/>
    </xf>
    <xf numFmtId="0" fontId="5" fillId="0" borderId="12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5" fillId="0" borderId="1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9" fontId="7" fillId="0" borderId="3" xfId="0" applyNumberFormat="1" applyFont="1" applyBorder="1" applyAlignment="1">
      <alignment horizontal="center" vertical="center" shrinkToFit="1"/>
    </xf>
    <xf numFmtId="9" fontId="7" fillId="0" borderId="9" xfId="0" applyNumberFormat="1" applyFont="1" applyBorder="1" applyAlignment="1">
      <alignment horizontal="center" vertical="center" shrinkToFit="1"/>
    </xf>
    <xf numFmtId="9" fontId="7" fillId="0" borderId="5" xfId="0" applyNumberFormat="1" applyFont="1" applyBorder="1" applyAlignment="1">
      <alignment horizontal="center" vertical="center" shrinkToFit="1"/>
    </xf>
    <xf numFmtId="41" fontId="5" fillId="0" borderId="1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5" fillId="0" borderId="6" xfId="1" applyFont="1" applyBorder="1" applyAlignment="1">
      <alignment horizontal="center" vertical="center" wrapText="1"/>
    </xf>
    <xf numFmtId="0" fontId="25" fillId="0" borderId="8" xfId="1" applyFont="1" applyBorder="1" applyAlignment="1">
      <alignment horizontal="center" vertical="center" wrapText="1"/>
    </xf>
    <xf numFmtId="0" fontId="25" fillId="0" borderId="7" xfId="1" applyFont="1" applyBorder="1" applyAlignment="1">
      <alignment horizontal="center" vertical="center" wrapText="1"/>
    </xf>
    <xf numFmtId="0" fontId="24" fillId="0" borderId="0" xfId="1" applyFont="1" applyAlignment="1">
      <alignment horizontal="center" vertical="center"/>
    </xf>
    <xf numFmtId="49" fontId="25" fillId="0" borderId="18" xfId="1" applyNumberFormat="1" applyFont="1" applyBorder="1" applyAlignment="1">
      <alignment horizontal="right" vertical="center"/>
    </xf>
    <xf numFmtId="0" fontId="25" fillId="0" borderId="18" xfId="1" applyFont="1" applyBorder="1">
      <alignment vertical="center"/>
    </xf>
    <xf numFmtId="0" fontId="25" fillId="0" borderId="19" xfId="1" applyFont="1" applyBorder="1" applyAlignment="1">
      <alignment horizontal="center" vertical="center"/>
    </xf>
    <xf numFmtId="0" fontId="25" fillId="0" borderId="20" xfId="1" applyFont="1" applyBorder="1" applyAlignment="1">
      <alignment horizontal="center" vertical="center"/>
    </xf>
    <xf numFmtId="49" fontId="25" fillId="0" borderId="16" xfId="1" applyNumberFormat="1" applyFont="1" applyBorder="1" applyAlignment="1">
      <alignment horizontal="left" vertical="center" indent="2"/>
    </xf>
    <xf numFmtId="49" fontId="25" fillId="0" borderId="1" xfId="1" applyNumberFormat="1" applyFont="1" applyBorder="1" applyAlignment="1">
      <alignment horizontal="left" vertical="center" indent="2"/>
    </xf>
    <xf numFmtId="49" fontId="25" fillId="0" borderId="25" xfId="1" applyNumberFormat="1" applyFont="1" applyBorder="1" applyAlignment="1">
      <alignment horizontal="left" vertical="center" indent="2"/>
    </xf>
    <xf numFmtId="49" fontId="25" fillId="0" borderId="26" xfId="1" applyNumberFormat="1" applyFont="1" applyBorder="1" applyAlignment="1">
      <alignment horizontal="left" vertical="center" indent="2"/>
    </xf>
    <xf numFmtId="0" fontId="25" fillId="0" borderId="10" xfId="1" applyFont="1" applyBorder="1" applyAlignment="1">
      <alignment horizontal="left" vertical="center" indent="1"/>
    </xf>
    <xf numFmtId="0" fontId="10" fillId="0" borderId="11" xfId="1" applyBorder="1" applyAlignment="1">
      <alignment horizontal="left" vertical="center" indent="1"/>
    </xf>
    <xf numFmtId="178" fontId="27" fillId="0" borderId="1" xfId="1" applyNumberFormat="1" applyFont="1" applyBorder="1" applyAlignment="1">
      <alignment horizontal="center" vertical="center"/>
    </xf>
    <xf numFmtId="0" fontId="27" fillId="0" borderId="0" xfId="1" quotePrefix="1" applyFont="1">
      <alignment vertical="center"/>
    </xf>
    <xf numFmtId="0" fontId="27" fillId="0" borderId="1" xfId="1" applyFont="1" applyBorder="1" applyAlignment="1">
      <alignment horizontal="center" vertical="center"/>
    </xf>
    <xf numFmtId="0" fontId="26" fillId="0" borderId="0" xfId="1" applyFont="1" applyAlignment="1">
      <alignment horizontal="center" vertical="center"/>
    </xf>
    <xf numFmtId="0" fontId="5" fillId="0" borderId="12" xfId="0" applyFont="1" applyBorder="1" applyAlignment="1">
      <alignment horizontal="left" vertical="center" indent="1"/>
    </xf>
    <xf numFmtId="0" fontId="5" fillId="0" borderId="13" xfId="0" applyFont="1" applyBorder="1" applyAlignment="1">
      <alignment horizontal="left" vertical="center" indent="1"/>
    </xf>
    <xf numFmtId="0" fontId="5" fillId="0" borderId="14" xfId="0" applyFont="1" applyBorder="1" applyAlignment="1">
      <alignment horizontal="left" vertical="center" indent="1"/>
    </xf>
    <xf numFmtId="0" fontId="5" fillId="0" borderId="0" xfId="0" applyFont="1" applyBorder="1" applyAlignment="1">
      <alignment horizontal="left" vertical="center" indent="1"/>
    </xf>
    <xf numFmtId="0" fontId="5" fillId="0" borderId="14" xfId="0" applyFont="1" applyBorder="1" applyAlignment="1">
      <alignment horizontal="left" vertical="center" wrapText="1" indent="1"/>
    </xf>
    <xf numFmtId="0" fontId="8" fillId="0" borderId="0" xfId="0" applyFont="1" applyBorder="1">
      <alignment vertical="center"/>
    </xf>
    <xf numFmtId="0" fontId="5" fillId="0" borderId="0" xfId="0" applyFont="1" applyBorder="1">
      <alignment vertical="center"/>
    </xf>
    <xf numFmtId="2" fontId="12" fillId="0" borderId="0" xfId="0" applyNumberFormat="1" applyFont="1" applyBorder="1">
      <alignment vertical="center"/>
    </xf>
    <xf numFmtId="0" fontId="12" fillId="0" borderId="0" xfId="0" applyFont="1" applyBorder="1">
      <alignment vertical="center"/>
    </xf>
    <xf numFmtId="181" fontId="5" fillId="0" borderId="0" xfId="0" applyNumberFormat="1" applyFont="1" applyBorder="1">
      <alignment vertical="center"/>
    </xf>
    <xf numFmtId="181" fontId="12" fillId="0" borderId="0" xfId="0" applyNumberFormat="1" applyFont="1" applyBorder="1">
      <alignment vertical="center"/>
    </xf>
    <xf numFmtId="181" fontId="5" fillId="0" borderId="0" xfId="0" applyNumberFormat="1" applyFont="1" applyBorder="1" applyAlignment="1">
      <alignment horizontal="right" vertical="center"/>
    </xf>
    <xf numFmtId="181" fontId="5" fillId="0" borderId="0" xfId="0" applyNumberFormat="1" applyFont="1" applyBorder="1" applyAlignment="1">
      <alignment horizontal="center" vertical="center"/>
    </xf>
    <xf numFmtId="181" fontId="12" fillId="0" borderId="0" xfId="0" applyNumberFormat="1" applyFont="1" applyBorder="1" applyAlignment="1">
      <alignment horizontal="center" vertical="center"/>
    </xf>
  </cellXfs>
  <cellStyles count="12">
    <cellStyle name="쉼표 [0]" xfId="2" builtinId="6"/>
    <cellStyle name="쉼표 [0] 2" xfId="10" xr:uid="{B32BF648-3090-41C3-8C5A-122F39063D94}"/>
    <cellStyle name="쉼표 [0] 2 2 2" xfId="11" xr:uid="{AE9AB95F-DD99-44BF-B404-85E47F5632A1}"/>
    <cellStyle name="쉼표 [0] 2 2 3 3" xfId="3" xr:uid="{00000000-0005-0000-0000-000001000000}"/>
    <cellStyle name="쉼표 [0] 3" xfId="8" xr:uid="{43217E5F-43F4-4450-92AA-222F77586CFB}"/>
    <cellStyle name="쉼표 [0] 3 2 2 2 2" xfId="7" xr:uid="{D7E695F1-09C7-415B-B2D2-9D42504D6F5E}"/>
    <cellStyle name="표준" xfId="0" builtinId="0"/>
    <cellStyle name="표준 10" xfId="9" xr:uid="{2B519534-4903-441F-85E1-6069D1EF061F}"/>
    <cellStyle name="표준 2" xfId="1" xr:uid="{00000000-0005-0000-0000-000003000000}"/>
    <cellStyle name="표준 2 2 2 3 2" xfId="6" xr:uid="{CA307F99-F6E5-42A7-9644-8B6D3F740F1B}"/>
    <cellStyle name="표준 3" xfId="4" xr:uid="{39BF50FF-AD99-4D19-B39D-54645E83B67F}"/>
    <cellStyle name="표준 4" xfId="5" xr:uid="{00E94B2F-6134-498D-9D4C-5C01241F6E8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</xdr:row>
      <xdr:rowOff>9525</xdr:rowOff>
    </xdr:from>
    <xdr:to>
      <xdr:col>4</xdr:col>
      <xdr:colOff>9525</xdr:colOff>
      <xdr:row>5</xdr:row>
      <xdr:rowOff>0</xdr:rowOff>
    </xdr:to>
    <xdr:cxnSp macro="">
      <xdr:nvCxnSpPr>
        <xdr:cNvPr id="3" name="직선 연결선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CxnSpPr/>
      </xdr:nvCxnSpPr>
      <xdr:spPr>
        <a:xfrm>
          <a:off x="19050" y="1028700"/>
          <a:ext cx="1885950" cy="5048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EC\Desktop\&#50689;&#46973;&#44368;&#54924;%20&#51228;&#52636;&#44204;&#51201;&#49436;&#48143;%20&#46020;&#47732;\1.&#44277;&#49324;&#45236;&#50669;&#49436;\01.%20&#51064;&#53580;&#47532;&#50612;&#48512;&#47928;_&#50689;&#46973;&#44368;&#54924;%20&#49892;&#49884;&#49444;&#44228;&#45236;&#50669;&#49436;_&#54633;&#48376;(&#51064;&#53580;&#47532;&#50612;,&#51204;&#44592;,&#49548;&#48169;,&#53685;&#49888;,&#44592;&#44228;&#49444;&#48708;)12.11&#49688;&#512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54632;&#49688;\ESSL.xla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EC\Desktop\&#50689;&#46973;&#44368;&#54924;%20&#51228;&#52636;&#44204;&#51201;&#49436;\&#50689;&#46973;&#44368;&#54924;%20_%20&#51064;&#53580;&#47532;&#50612;&#46020;&#49436;\01.%20&#51064;&#53580;&#47532;&#50612;&#48512;&#47928;_&#50689;&#46973;&#44368;&#54924;%20&#49892;&#49884;&#49444;&#44228;&#45236;&#50669;&#49436;(20241118,&#44160;&#53664;&#50857;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EC\Desktop\&#50689;&#46973;&#44368;&#54924;%20&#51228;&#52636;&#44204;&#51201;&#49436;\&#44204;&#51201;&#49436;\01.%20&#51064;&#53580;&#47532;&#50612;&#48512;&#47928;_&#50689;&#46973;&#44368;&#54924;%20&#49892;&#49884;&#49444;&#44228;&#45236;&#50669;&#49436;(20241118,&#44160;&#53664;&#50857;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EC\Desktop\&#50689;&#46973;&#44368;&#54924;%20&#51228;&#52636;&#44204;&#51201;&#49436;\&#50689;&#46973;&#44368;&#54924;&#44592;&#44228;&#46020;&#49436;\&#50689;&#46973;&#44368;&#54924;50&#51452;&#45380;&#44592;&#45392;&#44288;&#53076;&#51060;&#45432;&#45768;&#50500;(&#44592;&#44228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전체총괄"/>
      <sheetName val="인테리어원가"/>
      <sheetName val="인테리어집계"/>
      <sheetName val="인테리어내역"/>
      <sheetName val="전기원가"/>
      <sheetName val="전기총괄표"/>
      <sheetName val="전기내역서"/>
      <sheetName val="통신원가"/>
      <sheetName val="통신총괄표"/>
      <sheetName val="통신내역서"/>
      <sheetName val="소방원가"/>
      <sheetName val="소방총괄표"/>
      <sheetName val="소방내역서"/>
      <sheetName val="기계원가"/>
      <sheetName val="기계집계표"/>
      <sheetName val="기계내역서"/>
      <sheetName val="기계소방원가"/>
      <sheetName val="기계소방집계표"/>
      <sheetName val="기계소방내역서"/>
    </sheetNames>
    <sheetDataSet>
      <sheetData sheetId="0" refreshError="1"/>
      <sheetData sheetId="1" refreshError="1"/>
      <sheetData sheetId="2" refreshError="1"/>
      <sheetData sheetId="3"/>
      <sheetData sheetId="4">
        <row r="1120">
          <cell r="M1120">
            <v>0</v>
          </cell>
          <cell r="O1120">
            <v>0</v>
          </cell>
        </row>
        <row r="1123">
          <cell r="M1123" t="str">
            <v/>
          </cell>
          <cell r="O1123" t="str">
            <v/>
          </cell>
        </row>
        <row r="1155">
          <cell r="M1155">
            <v>0</v>
          </cell>
          <cell r="O1155">
            <v>0</v>
          </cell>
        </row>
        <row r="1157">
          <cell r="D1157" t="str">
            <v>1층라운지 스피커시스템</v>
          </cell>
        </row>
        <row r="1165">
          <cell r="D1165" t="str">
            <v>창측 무대 음향 시스템</v>
          </cell>
        </row>
        <row r="1185">
          <cell r="D1185" t="str">
            <v>창측 무대 음향 시스템</v>
          </cell>
        </row>
        <row r="1206">
          <cell r="D1206" t="str">
            <v>라운지 무대 - 프로젝션 시스템</v>
          </cell>
        </row>
        <row r="1219">
          <cell r="D1219" t="str">
            <v>공사 인건비</v>
          </cell>
        </row>
        <row r="1234">
          <cell r="K1234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ESSL"/>
      <sheetName val="[ESSL.xlam][ESSL.xlam]____ESS_2"/>
    </sheetNames>
    <definedNames>
      <definedName name="dhtextevaluate"/>
    </definedNames>
    <sheetDataSet>
      <sheetData sheetId="0"/>
      <sheetData sheetId="1"/>
      <sheetData sheetId="2"/>
      <sheetData sheetId="3" refreshError="1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총괄"/>
      <sheetName val="원가"/>
      <sheetName val="집계"/>
      <sheetName val="내역"/>
      <sheetName val="수량"/>
      <sheetName val="철골산출서"/>
      <sheetName val="목록"/>
      <sheetName val="일위"/>
      <sheetName val="단가"/>
      <sheetName val="공사노임"/>
      <sheetName val="폐기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B1" t="str">
            <v xml:space="preserve">&lt; 표 : 4 &gt; </v>
          </cell>
        </row>
        <row r="2">
          <cell r="B2" t="str">
            <v>일위대가목록표</v>
          </cell>
        </row>
        <row r="4">
          <cell r="B4" t="str">
            <v>건명 : 영락교회 50주년기념관 코이노니아 공간 인테리어 공사 (1. 인테리어부문)</v>
          </cell>
          <cell r="M4" t="str">
            <v>단위 : 원</v>
          </cell>
        </row>
        <row r="5">
          <cell r="B5" t="str">
            <v>순번</v>
          </cell>
          <cell r="D5" t="str">
            <v>품    명</v>
          </cell>
          <cell r="F5" t="str">
            <v>재질 및 규격</v>
          </cell>
          <cell r="G5" t="str">
            <v>단위</v>
          </cell>
          <cell r="H5" t="str">
            <v>직접재료비</v>
          </cell>
          <cell r="I5" t="str">
            <v>직접노무비</v>
          </cell>
          <cell r="J5" t="str">
            <v>기계경비</v>
          </cell>
          <cell r="K5" t="str">
            <v>합  계</v>
          </cell>
          <cell r="L5" t="str">
            <v>비  고</v>
          </cell>
          <cell r="M5" t="str">
            <v>비  고</v>
          </cell>
        </row>
        <row r="6">
          <cell r="A6" t="str">
            <v>먹매김구조부㎡</v>
          </cell>
          <cell r="B6">
            <v>1</v>
          </cell>
          <cell r="D6" t="str">
            <v>먹매김</v>
          </cell>
          <cell r="F6" t="str">
            <v>구조부</v>
          </cell>
          <cell r="G6" t="str">
            <v>㎡</v>
          </cell>
          <cell r="H6" t="str">
            <v/>
          </cell>
          <cell r="I6">
            <v>2513</v>
          </cell>
          <cell r="J6" t="str">
            <v/>
          </cell>
          <cell r="K6">
            <v>2513</v>
          </cell>
          <cell r="L6" t="str">
            <v>제1호표</v>
          </cell>
        </row>
        <row r="7">
          <cell r="A7" t="str">
            <v>먹매김구조부+마무리㎡</v>
          </cell>
          <cell r="B7">
            <v>2</v>
          </cell>
          <cell r="D7" t="str">
            <v>먹매김</v>
          </cell>
          <cell r="F7" t="str">
            <v>구조부+마무리</v>
          </cell>
          <cell r="G7" t="str">
            <v>㎡</v>
          </cell>
          <cell r="H7" t="str">
            <v/>
          </cell>
          <cell r="I7">
            <v>13404</v>
          </cell>
          <cell r="J7" t="str">
            <v/>
          </cell>
          <cell r="K7">
            <v>13404</v>
          </cell>
          <cell r="L7" t="str">
            <v>제2호표</v>
          </cell>
        </row>
        <row r="8">
          <cell r="A8" t="str">
            <v>가설분전반개소</v>
          </cell>
          <cell r="B8">
            <v>3</v>
          </cell>
          <cell r="D8" t="str">
            <v>가설분전반</v>
          </cell>
          <cell r="G8" t="str">
            <v>개소</v>
          </cell>
          <cell r="H8">
            <v>172300</v>
          </cell>
          <cell r="I8">
            <v>335617</v>
          </cell>
          <cell r="J8" t="str">
            <v/>
          </cell>
          <cell r="K8">
            <v>507917</v>
          </cell>
          <cell r="L8" t="str">
            <v>제3호표</v>
          </cell>
        </row>
        <row r="9">
          <cell r="A9" t="str">
            <v>가설전등1회설치 기준㎡</v>
          </cell>
          <cell r="B9">
            <v>4</v>
          </cell>
          <cell r="D9" t="str">
            <v>가설전등</v>
          </cell>
          <cell r="F9" t="str">
            <v>1회설치 기준</v>
          </cell>
          <cell r="G9" t="str">
            <v>㎡</v>
          </cell>
          <cell r="H9">
            <v>1121</v>
          </cell>
          <cell r="I9">
            <v>7353</v>
          </cell>
          <cell r="J9" t="str">
            <v/>
          </cell>
          <cell r="K9">
            <v>8474</v>
          </cell>
          <cell r="L9" t="str">
            <v>제4호표</v>
          </cell>
        </row>
        <row r="10">
          <cell r="A10" t="str">
            <v>이동식강관조립말비계3개월대</v>
          </cell>
          <cell r="B10">
            <v>5</v>
          </cell>
          <cell r="D10" t="str">
            <v>이동식강관조립말비계</v>
          </cell>
          <cell r="F10" t="str">
            <v>3개월</v>
          </cell>
          <cell r="G10" t="str">
            <v>대</v>
          </cell>
          <cell r="H10">
            <v>32905</v>
          </cell>
          <cell r="I10">
            <v>93979</v>
          </cell>
          <cell r="J10" t="str">
            <v/>
          </cell>
          <cell r="K10">
            <v>126884</v>
          </cell>
          <cell r="L10" t="str">
            <v>제5호표</v>
          </cell>
        </row>
        <row r="11">
          <cell r="A11" t="str">
            <v>이동식강관조립말비계6개월대</v>
          </cell>
          <cell r="B11">
            <v>6</v>
          </cell>
          <cell r="D11" t="str">
            <v>이동식강관조립말비계</v>
          </cell>
          <cell r="F11" t="str">
            <v>6개월</v>
          </cell>
          <cell r="G11" t="str">
            <v>대</v>
          </cell>
          <cell r="H11">
            <v>54843</v>
          </cell>
          <cell r="I11">
            <v>93979</v>
          </cell>
          <cell r="J11" t="str">
            <v/>
          </cell>
          <cell r="K11">
            <v>148822</v>
          </cell>
          <cell r="L11" t="str">
            <v>제6호표</v>
          </cell>
        </row>
        <row r="12">
          <cell r="A12" t="str">
            <v>강관비계매기3개월, 10m이하㎡</v>
          </cell>
          <cell r="B12">
            <v>7</v>
          </cell>
          <cell r="D12" t="str">
            <v>강관비계매기</v>
          </cell>
          <cell r="F12" t="str">
            <v>3개월, 10m이하</v>
          </cell>
          <cell r="G12" t="str">
            <v>㎡</v>
          </cell>
          <cell r="H12">
            <v>12356</v>
          </cell>
          <cell r="I12">
            <v>17458</v>
          </cell>
          <cell r="J12" t="str">
            <v/>
          </cell>
          <cell r="K12">
            <v>29814</v>
          </cell>
          <cell r="L12" t="str">
            <v>제7호표</v>
          </cell>
        </row>
        <row r="13">
          <cell r="A13" t="str">
            <v>강관비계매기6개월, 10m이하㎡</v>
          </cell>
          <cell r="B13">
            <v>8</v>
          </cell>
          <cell r="D13" t="str">
            <v>강관비계매기</v>
          </cell>
          <cell r="F13" t="str">
            <v>6개월, 10m이하</v>
          </cell>
          <cell r="G13" t="str">
            <v>㎡</v>
          </cell>
          <cell r="H13">
            <v>20347</v>
          </cell>
          <cell r="I13">
            <v>17458</v>
          </cell>
          <cell r="J13" t="str">
            <v/>
          </cell>
          <cell r="K13">
            <v>37805</v>
          </cell>
          <cell r="L13" t="str">
            <v>제8호표</v>
          </cell>
        </row>
        <row r="14">
          <cell r="A14" t="str">
            <v>강관비계다리매기3개월, 10m이하㎡</v>
          </cell>
          <cell r="B14">
            <v>9</v>
          </cell>
          <cell r="D14" t="str">
            <v>강관비계다리매기</v>
          </cell>
          <cell r="F14" t="str">
            <v>3개월, 10m이하</v>
          </cell>
          <cell r="G14" t="str">
            <v>㎡</v>
          </cell>
          <cell r="H14">
            <v>22632</v>
          </cell>
          <cell r="I14">
            <v>91272</v>
          </cell>
          <cell r="J14" t="str">
            <v/>
          </cell>
          <cell r="K14">
            <v>113904</v>
          </cell>
          <cell r="L14" t="str">
            <v>제9호표</v>
          </cell>
        </row>
        <row r="15">
          <cell r="A15" t="str">
            <v>강관비계다리매기6개월, 10m이하㎡</v>
          </cell>
          <cell r="B15">
            <v>10</v>
          </cell>
          <cell r="D15" t="str">
            <v>강관비계다리매기</v>
          </cell>
          <cell r="F15" t="str">
            <v>6개월, 10m이하</v>
          </cell>
          <cell r="G15" t="str">
            <v>㎡</v>
          </cell>
          <cell r="H15">
            <v>36504</v>
          </cell>
          <cell r="I15">
            <v>91272</v>
          </cell>
          <cell r="J15" t="str">
            <v/>
          </cell>
          <cell r="K15">
            <v>127776</v>
          </cell>
          <cell r="L15" t="str">
            <v>제10호표</v>
          </cell>
        </row>
        <row r="16">
          <cell r="A16" t="str">
            <v>비계주위 보호망 설치/해체낙하물방지 등 그물망㎡</v>
          </cell>
          <cell r="B16">
            <v>11</v>
          </cell>
          <cell r="D16" t="str">
            <v>비계주위 보호망 설치/해체</v>
          </cell>
          <cell r="F16" t="str">
            <v>낙하물방지 등 그물망</v>
          </cell>
          <cell r="G16" t="str">
            <v>㎡</v>
          </cell>
          <cell r="H16">
            <v>8400</v>
          </cell>
          <cell r="I16">
            <v>5647</v>
          </cell>
          <cell r="J16" t="str">
            <v/>
          </cell>
          <cell r="K16">
            <v>14047</v>
          </cell>
          <cell r="L16" t="str">
            <v>제11호표</v>
          </cell>
        </row>
        <row r="17">
          <cell r="A17" t="str">
            <v>EGI 가설 휀스 설치L:2000*H:2000, 상부그물포함경간</v>
          </cell>
          <cell r="B17">
            <v>12</v>
          </cell>
          <cell r="D17" t="str">
            <v>EGI 가설 휀스 설치</v>
          </cell>
          <cell r="F17" t="str">
            <v>L:2000*H:2000, 상부그물포함</v>
          </cell>
          <cell r="G17" t="str">
            <v>경간</v>
          </cell>
          <cell r="H17">
            <v>60545</v>
          </cell>
          <cell r="I17">
            <v>58975</v>
          </cell>
          <cell r="J17">
            <v>139</v>
          </cell>
          <cell r="K17">
            <v>119659</v>
          </cell>
          <cell r="L17" t="str">
            <v>제12호표</v>
          </cell>
        </row>
        <row r="18">
          <cell r="A18" t="str">
            <v>현장정리정돈단순(목조,철골조,조적조)㎡</v>
          </cell>
          <cell r="B18">
            <v>13</v>
          </cell>
          <cell r="D18" t="str">
            <v>현장정리정돈</v>
          </cell>
          <cell r="F18" t="str">
            <v>단순(목조,철골조,조적조)</v>
          </cell>
          <cell r="G18" t="str">
            <v>㎡</v>
          </cell>
          <cell r="H18">
            <v>417</v>
          </cell>
          <cell r="I18">
            <v>8354</v>
          </cell>
          <cell r="J18" t="str">
            <v/>
          </cell>
          <cell r="K18">
            <v>8771</v>
          </cell>
          <cell r="L18" t="str">
            <v>제13호표</v>
          </cell>
        </row>
        <row r="19">
          <cell r="A19" t="str">
            <v>현장정리정돈보통(철근콘크리트조)㎡</v>
          </cell>
          <cell r="B19">
            <v>14</v>
          </cell>
          <cell r="D19" t="str">
            <v>현장정리정돈</v>
          </cell>
          <cell r="F19" t="str">
            <v>보통(철근콘크리트조)</v>
          </cell>
          <cell r="G19" t="str">
            <v>㎡</v>
          </cell>
          <cell r="H19">
            <v>1086</v>
          </cell>
          <cell r="I19">
            <v>21720</v>
          </cell>
          <cell r="J19" t="str">
            <v/>
          </cell>
          <cell r="K19">
            <v>22806</v>
          </cell>
          <cell r="L19" t="str">
            <v>제14호표</v>
          </cell>
        </row>
        <row r="20">
          <cell r="A20" t="str">
            <v>준공청소오염물질제거, 청소㎡</v>
          </cell>
          <cell r="B20">
            <v>15</v>
          </cell>
          <cell r="D20" t="str">
            <v>준공청소</v>
          </cell>
          <cell r="F20" t="str">
            <v>오염물질제거, 청소</v>
          </cell>
          <cell r="G20" t="str">
            <v>㎡</v>
          </cell>
          <cell r="H20">
            <v>167</v>
          </cell>
          <cell r="I20">
            <v>3341</v>
          </cell>
          <cell r="J20" t="str">
            <v/>
          </cell>
          <cell r="K20">
            <v>3508</v>
          </cell>
          <cell r="L20" t="str">
            <v>제15호표</v>
          </cell>
        </row>
        <row r="21">
          <cell r="A21" t="str">
            <v>자재 소운반15층 이하, 승강기 사용기준㎡</v>
          </cell>
          <cell r="B21">
            <v>16</v>
          </cell>
          <cell r="D21" t="str">
            <v>자재 소운반</v>
          </cell>
          <cell r="F21" t="str">
            <v>15층 이하, 승강기 사용기준</v>
          </cell>
          <cell r="G21" t="str">
            <v>㎡</v>
          </cell>
          <cell r="H21" t="str">
            <v/>
          </cell>
          <cell r="I21">
            <v>7518</v>
          </cell>
          <cell r="J21" t="str">
            <v/>
          </cell>
          <cell r="K21">
            <v>7518</v>
          </cell>
          <cell r="L21" t="str">
            <v>제16호표</v>
          </cell>
        </row>
        <row r="22">
          <cell r="A22" t="str">
            <v>방염목부난연(최종마감면기준)㎡</v>
          </cell>
          <cell r="B22">
            <v>17</v>
          </cell>
          <cell r="D22" t="str">
            <v>방염</v>
          </cell>
          <cell r="F22" t="str">
            <v>목부난연(최종마감면기준)</v>
          </cell>
          <cell r="G22" t="str">
            <v>㎡</v>
          </cell>
          <cell r="H22">
            <v>2198</v>
          </cell>
          <cell r="I22">
            <v>15411</v>
          </cell>
          <cell r="J22" t="str">
            <v/>
          </cell>
          <cell r="K22">
            <v>17609</v>
          </cell>
          <cell r="L22" t="str">
            <v>제17호표</v>
          </cell>
        </row>
        <row r="23">
          <cell r="A23" t="str">
            <v>방염1회기준(서류)㎡</v>
          </cell>
          <cell r="B23">
            <v>18</v>
          </cell>
          <cell r="D23" t="str">
            <v>방염</v>
          </cell>
          <cell r="F23" t="str">
            <v>1회기준(서류)</v>
          </cell>
          <cell r="G23" t="str">
            <v>㎡</v>
          </cell>
          <cell r="H23">
            <v>2000</v>
          </cell>
          <cell r="I23" t="str">
            <v/>
          </cell>
          <cell r="J23" t="str">
            <v/>
          </cell>
          <cell r="K23">
            <v>2000</v>
          </cell>
          <cell r="L23" t="str">
            <v>제18호표</v>
          </cell>
        </row>
        <row r="24">
          <cell r="A24" t="str">
            <v>현장보양합판+비닐+폴리베니아㎡</v>
          </cell>
          <cell r="B24">
            <v>19</v>
          </cell>
          <cell r="D24" t="str">
            <v>현장보양</v>
          </cell>
          <cell r="F24" t="str">
            <v>합판+비닐+폴리베니아</v>
          </cell>
          <cell r="G24" t="str">
            <v>㎡</v>
          </cell>
          <cell r="H24">
            <v>3676</v>
          </cell>
          <cell r="I24">
            <v>2839</v>
          </cell>
          <cell r="J24" t="str">
            <v/>
          </cell>
          <cell r="K24">
            <v>6515</v>
          </cell>
          <cell r="L24" t="str">
            <v>제19호표</v>
          </cell>
        </row>
        <row r="25">
          <cell r="A25" t="str">
            <v>보양합판,T=2.7mm(보양비닐)㎡</v>
          </cell>
          <cell r="B25">
            <v>20</v>
          </cell>
          <cell r="D25" t="str">
            <v>보양</v>
          </cell>
          <cell r="F25" t="str">
            <v>합판,T=2.7mm(보양비닐)</v>
          </cell>
          <cell r="G25" t="str">
            <v>㎡</v>
          </cell>
          <cell r="H25">
            <v>5629</v>
          </cell>
          <cell r="I25">
            <v>3340</v>
          </cell>
          <cell r="J25" t="str">
            <v/>
          </cell>
          <cell r="K25">
            <v>8969</v>
          </cell>
          <cell r="L25" t="str">
            <v>제20호표</v>
          </cell>
        </row>
        <row r="26">
          <cell r="A26" t="str">
            <v>보양플라베니아,3*6(3T)㎡</v>
          </cell>
          <cell r="B26">
            <v>21</v>
          </cell>
          <cell r="D26" t="str">
            <v>보양</v>
          </cell>
          <cell r="F26" t="str">
            <v>플라베니아,3*6(3T)</v>
          </cell>
          <cell r="G26" t="str">
            <v>㎡</v>
          </cell>
          <cell r="H26">
            <v>2529</v>
          </cell>
          <cell r="I26">
            <v>1670</v>
          </cell>
          <cell r="J26" t="str">
            <v/>
          </cell>
          <cell r="K26">
            <v>4199</v>
          </cell>
          <cell r="L26" t="str">
            <v>제21호표</v>
          </cell>
        </row>
        <row r="27">
          <cell r="A27" t="str">
            <v>보양비닐깔기, PE, 0.1mm㎡</v>
          </cell>
          <cell r="B27">
            <v>22</v>
          </cell>
          <cell r="D27" t="str">
            <v>보양</v>
          </cell>
          <cell r="F27" t="str">
            <v>비닐깔기, PE, 0.1mm</v>
          </cell>
          <cell r="G27" t="str">
            <v>㎡</v>
          </cell>
          <cell r="H27">
            <v>1057</v>
          </cell>
          <cell r="I27">
            <v>1670</v>
          </cell>
          <cell r="J27" t="str">
            <v/>
          </cell>
          <cell r="K27">
            <v>2727</v>
          </cell>
          <cell r="L27" t="str">
            <v>제22호표</v>
          </cell>
        </row>
        <row r="28">
          <cell r="A28" t="str">
            <v>컨테이너 사무실6개월(6,000*3,000),설치,해체개소</v>
          </cell>
          <cell r="B28">
            <v>23</v>
          </cell>
          <cell r="D28" t="str">
            <v>컨테이너 사무실</v>
          </cell>
          <cell r="F28" t="str">
            <v>6개월(6,000*3,000),설치,해체</v>
          </cell>
          <cell r="G28" t="str">
            <v>개소</v>
          </cell>
          <cell r="H28">
            <v>1345480</v>
          </cell>
          <cell r="I28">
            <v>238333</v>
          </cell>
          <cell r="J28" t="str">
            <v/>
          </cell>
          <cell r="K28">
            <v>1583813</v>
          </cell>
          <cell r="L28" t="str">
            <v>제23호표</v>
          </cell>
        </row>
        <row r="29">
          <cell r="A29" t="str">
            <v>가설창고6개월(6,000*3,000),설치,해체개소</v>
          </cell>
          <cell r="B29">
            <v>24</v>
          </cell>
          <cell r="D29" t="str">
            <v>가설창고</v>
          </cell>
          <cell r="F29" t="str">
            <v>6개월(6,000*3,000),설치,해체</v>
          </cell>
          <cell r="G29" t="str">
            <v>개소</v>
          </cell>
          <cell r="H29">
            <v>1298098</v>
          </cell>
          <cell r="I29">
            <v>238333</v>
          </cell>
          <cell r="J29" t="str">
            <v/>
          </cell>
          <cell r="K29">
            <v>1536431</v>
          </cell>
          <cell r="L29" t="str">
            <v>제24호표</v>
          </cell>
        </row>
        <row r="30">
          <cell r="A30" t="str">
            <v>천장 철거천장틀 해체㎡</v>
          </cell>
          <cell r="B30">
            <v>25</v>
          </cell>
          <cell r="D30" t="str">
            <v>천장 철거</v>
          </cell>
          <cell r="F30" t="str">
            <v>천장틀 해체</v>
          </cell>
          <cell r="G30" t="str">
            <v>㎡</v>
          </cell>
          <cell r="H30">
            <v>128</v>
          </cell>
          <cell r="I30">
            <v>6423</v>
          </cell>
          <cell r="J30" t="str">
            <v/>
          </cell>
          <cell r="K30">
            <v>6551</v>
          </cell>
          <cell r="L30" t="str">
            <v>제25호표</v>
          </cell>
        </row>
        <row r="31">
          <cell r="A31" t="str">
            <v>천장 철거판재류 철거㎡</v>
          </cell>
          <cell r="B31">
            <v>26</v>
          </cell>
          <cell r="D31" t="str">
            <v>천장 철거</v>
          </cell>
          <cell r="F31" t="str">
            <v>판재류 철거</v>
          </cell>
          <cell r="G31" t="str">
            <v>㎡</v>
          </cell>
          <cell r="H31">
            <v>118</v>
          </cell>
          <cell r="I31">
            <v>5932</v>
          </cell>
          <cell r="J31" t="str">
            <v/>
          </cell>
          <cell r="K31">
            <v>6050</v>
          </cell>
          <cell r="L31" t="str">
            <v>제26호표</v>
          </cell>
        </row>
        <row r="32">
          <cell r="A32" t="str">
            <v>벽체 철거벽체틀 해체㎡</v>
          </cell>
          <cell r="B32">
            <v>27</v>
          </cell>
          <cell r="D32" t="str">
            <v>벽체 철거</v>
          </cell>
          <cell r="F32" t="str">
            <v>벽체틀 해체</v>
          </cell>
          <cell r="G32" t="str">
            <v>㎡</v>
          </cell>
          <cell r="H32">
            <v>115</v>
          </cell>
          <cell r="I32">
            <v>5765</v>
          </cell>
          <cell r="J32" t="str">
            <v/>
          </cell>
          <cell r="K32">
            <v>5880</v>
          </cell>
          <cell r="L32" t="str">
            <v>제27호표</v>
          </cell>
        </row>
        <row r="33">
          <cell r="A33" t="str">
            <v>벽체 철거판재류 철거㎡</v>
          </cell>
          <cell r="B33">
            <v>28</v>
          </cell>
          <cell r="D33" t="str">
            <v>벽체 철거</v>
          </cell>
          <cell r="F33" t="str">
            <v>판재류 철거</v>
          </cell>
          <cell r="G33" t="str">
            <v>㎡</v>
          </cell>
          <cell r="H33">
            <v>102</v>
          </cell>
          <cell r="I33">
            <v>5107</v>
          </cell>
          <cell r="J33" t="str">
            <v/>
          </cell>
          <cell r="K33">
            <v>5209</v>
          </cell>
          <cell r="L33" t="str">
            <v>제28호표</v>
          </cell>
        </row>
        <row r="34">
          <cell r="A34" t="str">
            <v>벽체 철거미장면 철거㎡</v>
          </cell>
          <cell r="B34">
            <v>29</v>
          </cell>
          <cell r="D34" t="str">
            <v>벽체 철거</v>
          </cell>
          <cell r="F34" t="str">
            <v>미장면 철거</v>
          </cell>
          <cell r="G34" t="str">
            <v>㎡</v>
          </cell>
          <cell r="H34">
            <v>735</v>
          </cell>
          <cell r="I34">
            <v>14702</v>
          </cell>
          <cell r="J34" t="str">
            <v/>
          </cell>
          <cell r="K34">
            <v>15437</v>
          </cell>
          <cell r="L34" t="str">
            <v>제29호표</v>
          </cell>
        </row>
        <row r="35">
          <cell r="A35" t="str">
            <v>바닥 철거우드플로어링 철거㎡</v>
          </cell>
          <cell r="B35">
            <v>30</v>
          </cell>
          <cell r="D35" t="str">
            <v>바닥 철거</v>
          </cell>
          <cell r="F35" t="str">
            <v>우드플로어링 철거</v>
          </cell>
          <cell r="G35" t="str">
            <v>㎡</v>
          </cell>
          <cell r="H35">
            <v>2511</v>
          </cell>
          <cell r="I35">
            <v>50220</v>
          </cell>
          <cell r="J35" t="str">
            <v/>
          </cell>
          <cell r="K35">
            <v>52731</v>
          </cell>
          <cell r="L35" t="str">
            <v>제30호표</v>
          </cell>
        </row>
        <row r="36">
          <cell r="A36" t="str">
            <v>바닥몰탈 및 무근구조물 철거THK=80mm이내, 지정 바닥면㎡</v>
          </cell>
          <cell r="B36">
            <v>31</v>
          </cell>
          <cell r="D36" t="str">
            <v>바닥몰탈 및 무근구조물 철거</v>
          </cell>
          <cell r="F36" t="str">
            <v>THK=80mm이내, 지정 바닥면</v>
          </cell>
          <cell r="G36" t="str">
            <v>㎡</v>
          </cell>
          <cell r="H36">
            <v>188</v>
          </cell>
          <cell r="I36">
            <v>11044</v>
          </cell>
          <cell r="J36" t="str">
            <v/>
          </cell>
          <cell r="K36">
            <v>11232</v>
          </cell>
          <cell r="L36" t="str">
            <v>제31호표</v>
          </cell>
        </row>
        <row r="37">
          <cell r="A37" t="str">
            <v>PVC계 바닥재 해체지정 바닥면㎡</v>
          </cell>
          <cell r="B37">
            <v>32</v>
          </cell>
          <cell r="D37" t="str">
            <v>PVC계 바닥재 해체</v>
          </cell>
          <cell r="F37" t="str">
            <v>지정 바닥면</v>
          </cell>
          <cell r="G37" t="str">
            <v>㎡</v>
          </cell>
          <cell r="H37">
            <v>107</v>
          </cell>
          <cell r="I37">
            <v>2141</v>
          </cell>
          <cell r="J37" t="str">
            <v/>
          </cell>
          <cell r="K37">
            <v>2248</v>
          </cell>
          <cell r="L37" t="str">
            <v>제32호표</v>
          </cell>
        </row>
        <row r="38">
          <cell r="A38" t="str">
            <v>타일 해체(압착/접착부)지정 바닥 및 벽면㎡</v>
          </cell>
          <cell r="B38">
            <v>33</v>
          </cell>
          <cell r="D38" t="str">
            <v>타일 해체(압착/접착부)</v>
          </cell>
          <cell r="F38" t="str">
            <v>지정 바닥 및 벽면</v>
          </cell>
          <cell r="G38" t="str">
            <v>㎡</v>
          </cell>
          <cell r="H38">
            <v>958</v>
          </cell>
          <cell r="I38">
            <v>15973</v>
          </cell>
          <cell r="J38" t="str">
            <v/>
          </cell>
          <cell r="K38">
            <v>16931</v>
          </cell>
          <cell r="L38" t="str">
            <v>제33호표</v>
          </cell>
        </row>
        <row r="39">
          <cell r="A39" t="str">
            <v>콘크리트 철거인력철거㎥</v>
          </cell>
          <cell r="B39">
            <v>34</v>
          </cell>
          <cell r="D39" t="str">
            <v>콘크리트 철거</v>
          </cell>
          <cell r="F39" t="str">
            <v>인력철거</v>
          </cell>
          <cell r="G39" t="str">
            <v>㎥</v>
          </cell>
          <cell r="H39">
            <v>32946</v>
          </cell>
          <cell r="I39">
            <v>658927</v>
          </cell>
          <cell r="J39" t="str">
            <v/>
          </cell>
          <cell r="K39">
            <v>691873</v>
          </cell>
          <cell r="L39" t="str">
            <v>제34호표</v>
          </cell>
        </row>
        <row r="40">
          <cell r="A40" t="str">
            <v>철근콘크리트 철거인력철거㎥</v>
          </cell>
          <cell r="B40">
            <v>35</v>
          </cell>
          <cell r="D40" t="str">
            <v>철근콘크리트 철거</v>
          </cell>
          <cell r="F40" t="str">
            <v>인력철거</v>
          </cell>
          <cell r="G40" t="str">
            <v>㎥</v>
          </cell>
          <cell r="H40">
            <v>72813</v>
          </cell>
          <cell r="I40">
            <v>1456261</v>
          </cell>
          <cell r="J40" t="str">
            <v/>
          </cell>
          <cell r="K40">
            <v>1529074</v>
          </cell>
          <cell r="L40" t="str">
            <v>제35호표</v>
          </cell>
        </row>
        <row r="41">
          <cell r="A41" t="str">
            <v>조적벽 철거인력철거㎥</v>
          </cell>
          <cell r="B41">
            <v>36</v>
          </cell>
          <cell r="D41" t="str">
            <v>조적벽 철거</v>
          </cell>
          <cell r="F41" t="str">
            <v>인력철거</v>
          </cell>
          <cell r="G41" t="str">
            <v>㎥</v>
          </cell>
          <cell r="H41">
            <v>36160</v>
          </cell>
          <cell r="I41">
            <v>144641</v>
          </cell>
          <cell r="J41" t="str">
            <v/>
          </cell>
          <cell r="K41">
            <v>180801</v>
          </cell>
          <cell r="L41" t="str">
            <v>제36호표</v>
          </cell>
        </row>
        <row r="42">
          <cell r="A42" t="str">
            <v>무근구조물 철거소형장비사용㎥</v>
          </cell>
          <cell r="B42">
            <v>37</v>
          </cell>
          <cell r="D42" t="str">
            <v>무근구조물 철거</v>
          </cell>
          <cell r="F42" t="str">
            <v>소형장비사용</v>
          </cell>
          <cell r="G42" t="str">
            <v>㎥</v>
          </cell>
          <cell r="H42">
            <v>3768</v>
          </cell>
          <cell r="I42">
            <v>220886</v>
          </cell>
          <cell r="J42" t="str">
            <v/>
          </cell>
          <cell r="K42">
            <v>224654</v>
          </cell>
          <cell r="L42" t="str">
            <v>제37호표</v>
          </cell>
        </row>
        <row r="43">
          <cell r="A43" t="str">
            <v>공통가구&amp;집기류 철거20명(지상10명+지하10명)SET</v>
          </cell>
          <cell r="B43">
            <v>38</v>
          </cell>
          <cell r="D43" t="str">
            <v>공통가구&amp;집기류 철거</v>
          </cell>
          <cell r="F43" t="str">
            <v>20명(지상10명+지하10명)</v>
          </cell>
          <cell r="G43" t="str">
            <v>SET</v>
          </cell>
          <cell r="H43">
            <v>35559</v>
          </cell>
          <cell r="I43">
            <v>3555960</v>
          </cell>
          <cell r="J43" t="str">
            <v/>
          </cell>
          <cell r="K43">
            <v>3591519</v>
          </cell>
          <cell r="L43" t="str">
            <v>제38호표</v>
          </cell>
        </row>
        <row r="44">
          <cell r="A44" t="str">
            <v>굴삭기(무한궤도)0.2㎥HR</v>
          </cell>
          <cell r="B44">
            <v>39</v>
          </cell>
          <cell r="D44" t="str">
            <v>굴삭기(무한궤도)</v>
          </cell>
          <cell r="F44" t="str">
            <v>0.2㎥</v>
          </cell>
          <cell r="G44" t="str">
            <v>HR</v>
          </cell>
          <cell r="H44">
            <v>11277</v>
          </cell>
          <cell r="I44">
            <v>56873</v>
          </cell>
          <cell r="J44">
            <v>1426</v>
          </cell>
          <cell r="K44">
            <v>69576</v>
          </cell>
          <cell r="L44" t="str">
            <v>제39호표</v>
          </cell>
        </row>
        <row r="45">
          <cell r="A45" t="str">
            <v>모르타르펌프37KWHR</v>
          </cell>
          <cell r="B45">
            <v>40</v>
          </cell>
          <cell r="D45" t="str">
            <v>모르타르펌프</v>
          </cell>
          <cell r="F45" t="str">
            <v>37KW</v>
          </cell>
          <cell r="G45" t="str">
            <v>HR</v>
          </cell>
          <cell r="H45" t="str">
            <v/>
          </cell>
          <cell r="I45" t="str">
            <v/>
          </cell>
          <cell r="J45">
            <v>19897</v>
          </cell>
          <cell r="K45">
            <v>19897</v>
          </cell>
          <cell r="L45" t="str">
            <v>제40호표</v>
          </cell>
        </row>
        <row r="46">
          <cell r="A46" t="str">
            <v>모르타르믹서0.3㎥HR</v>
          </cell>
          <cell r="B46">
            <v>41</v>
          </cell>
          <cell r="D46" t="str">
            <v>모르타르믹서</v>
          </cell>
          <cell r="F46" t="str">
            <v>0.3㎥</v>
          </cell>
          <cell r="G46" t="str">
            <v>HR</v>
          </cell>
          <cell r="H46">
            <v>2388</v>
          </cell>
          <cell r="I46" t="str">
            <v/>
          </cell>
          <cell r="J46">
            <v>1985</v>
          </cell>
          <cell r="K46">
            <v>4373</v>
          </cell>
          <cell r="L46" t="str">
            <v>제41호표</v>
          </cell>
        </row>
        <row r="47">
          <cell r="A47" t="str">
            <v>양수기1.49KWHR</v>
          </cell>
          <cell r="B47">
            <v>42</v>
          </cell>
          <cell r="D47" t="str">
            <v>양수기</v>
          </cell>
          <cell r="F47" t="str">
            <v>1.49KW</v>
          </cell>
          <cell r="G47" t="str">
            <v>HR</v>
          </cell>
          <cell r="H47" t="str">
            <v/>
          </cell>
          <cell r="I47" t="str">
            <v/>
          </cell>
          <cell r="J47">
            <v>138</v>
          </cell>
          <cell r="K47">
            <v>138</v>
          </cell>
          <cell r="L47" t="str">
            <v>제42호표</v>
          </cell>
        </row>
        <row r="48">
          <cell r="A48" t="str">
            <v>배관파이프50￠-2.6mm</v>
          </cell>
          <cell r="B48">
            <v>43</v>
          </cell>
          <cell r="D48" t="str">
            <v>배관파이프</v>
          </cell>
          <cell r="F48" t="str">
            <v>50￠-2.6m</v>
          </cell>
          <cell r="G48" t="str">
            <v>m</v>
          </cell>
          <cell r="H48" t="str">
            <v/>
          </cell>
          <cell r="I48">
            <v>4235</v>
          </cell>
          <cell r="J48">
            <v>5769</v>
          </cell>
          <cell r="K48">
            <v>10004</v>
          </cell>
          <cell r="L48" t="str">
            <v>제43호표</v>
          </cell>
        </row>
        <row r="49">
          <cell r="A49" t="str">
            <v>조적쌓기0.5B㎡</v>
          </cell>
          <cell r="B49">
            <v>44</v>
          </cell>
          <cell r="D49" t="str">
            <v>조적쌓기</v>
          </cell>
          <cell r="F49" t="str">
            <v>0.5B</v>
          </cell>
          <cell r="G49" t="str">
            <v>㎡</v>
          </cell>
          <cell r="H49">
            <v>9489</v>
          </cell>
          <cell r="I49">
            <v>36788</v>
          </cell>
          <cell r="J49" t="str">
            <v/>
          </cell>
          <cell r="K49">
            <v>46277</v>
          </cell>
          <cell r="L49" t="str">
            <v>제44호표</v>
          </cell>
        </row>
        <row r="50">
          <cell r="A50" t="str">
            <v>조적쌓기1.0B㎡</v>
          </cell>
          <cell r="B50">
            <v>45</v>
          </cell>
          <cell r="D50" t="str">
            <v>조적쌓기</v>
          </cell>
          <cell r="F50" t="str">
            <v>1.0B</v>
          </cell>
          <cell r="G50" t="str">
            <v>㎡</v>
          </cell>
          <cell r="H50">
            <v>19912</v>
          </cell>
          <cell r="I50">
            <v>66695</v>
          </cell>
          <cell r="J50" t="str">
            <v/>
          </cell>
          <cell r="K50">
            <v>86607</v>
          </cell>
          <cell r="L50" t="str">
            <v>제45호표</v>
          </cell>
        </row>
        <row r="51">
          <cell r="A51" t="str">
            <v>모르타르 배합1:3 기준㎥</v>
          </cell>
          <cell r="B51">
            <v>46</v>
          </cell>
          <cell r="D51" t="str">
            <v>모르타르 배합</v>
          </cell>
          <cell r="F51" t="str">
            <v>1:3 기준</v>
          </cell>
          <cell r="G51" t="str">
            <v>㎥</v>
          </cell>
          <cell r="H51">
            <v>107700</v>
          </cell>
          <cell r="I51">
            <v>110273</v>
          </cell>
          <cell r="J51" t="str">
            <v/>
          </cell>
          <cell r="K51">
            <v>217973</v>
          </cell>
          <cell r="L51" t="str">
            <v>제46호표</v>
          </cell>
        </row>
        <row r="52">
          <cell r="A52" t="str">
            <v>보호 모르타르 바름바닥,1회기준 T=24mm㎡</v>
          </cell>
          <cell r="B52">
            <v>47</v>
          </cell>
          <cell r="D52" t="str">
            <v>보호 모르타르 바름</v>
          </cell>
          <cell r="F52" t="str">
            <v>바닥,1회기준 T=24mm</v>
          </cell>
          <cell r="G52" t="str">
            <v>㎡</v>
          </cell>
          <cell r="H52">
            <v>2584</v>
          </cell>
          <cell r="I52">
            <v>19712</v>
          </cell>
          <cell r="J52" t="str">
            <v/>
          </cell>
          <cell r="K52">
            <v>22296</v>
          </cell>
          <cell r="L52" t="str">
            <v>제47호표</v>
          </cell>
        </row>
        <row r="53">
          <cell r="A53" t="str">
            <v>모르타르 기계타설바닥㎥</v>
          </cell>
          <cell r="B53">
            <v>48</v>
          </cell>
          <cell r="D53" t="str">
            <v>모르타르 기계타설</v>
          </cell>
          <cell r="F53" t="str">
            <v>바닥</v>
          </cell>
          <cell r="G53" t="str">
            <v>㎥</v>
          </cell>
          <cell r="H53">
            <v>107979</v>
          </cell>
          <cell r="I53">
            <v>138523</v>
          </cell>
          <cell r="J53">
            <v>11228</v>
          </cell>
          <cell r="K53">
            <v>257730</v>
          </cell>
          <cell r="L53" t="str">
            <v>제48호표</v>
          </cell>
        </row>
        <row r="54">
          <cell r="A54" t="str">
            <v>모르타르 기계바름바닥, T=80, 구배없음㎡</v>
          </cell>
          <cell r="B54">
            <v>49</v>
          </cell>
          <cell r="D54" t="str">
            <v>모르타르 기계바름</v>
          </cell>
          <cell r="F54" t="str">
            <v>바닥, T=80, 구배없음</v>
          </cell>
          <cell r="G54" t="str">
            <v>㎡</v>
          </cell>
          <cell r="H54">
            <v>8638</v>
          </cell>
          <cell r="I54">
            <v>18091</v>
          </cell>
          <cell r="J54">
            <v>9551</v>
          </cell>
          <cell r="K54">
            <v>36280</v>
          </cell>
          <cell r="L54" t="str">
            <v>제49호표</v>
          </cell>
        </row>
        <row r="55">
          <cell r="A55" t="str">
            <v>모르타르 기계바름바닥, T=150, 구배없음㎡</v>
          </cell>
          <cell r="B55">
            <v>50</v>
          </cell>
          <cell r="D55" t="str">
            <v>모르타르 기계바름</v>
          </cell>
          <cell r="F55" t="str">
            <v>바닥, T=150, 구배없음</v>
          </cell>
          <cell r="G55" t="str">
            <v>㎡</v>
          </cell>
          <cell r="H55">
            <v>16196</v>
          </cell>
          <cell r="I55">
            <v>27788</v>
          </cell>
          <cell r="J55">
            <v>10337</v>
          </cell>
          <cell r="K55">
            <v>54321</v>
          </cell>
          <cell r="L55" t="str">
            <v>제50호표</v>
          </cell>
        </row>
        <row r="56">
          <cell r="A56" t="str">
            <v>모르타르 기계바름바닥, T=60, 구배없음㎡</v>
          </cell>
          <cell r="B56">
            <v>51</v>
          </cell>
          <cell r="D56" t="str">
            <v>모르타르 기계바름</v>
          </cell>
          <cell r="F56" t="str">
            <v>바닥, T=60, 구배없음</v>
          </cell>
          <cell r="G56" t="str">
            <v>㎡</v>
          </cell>
          <cell r="H56">
            <v>6478</v>
          </cell>
          <cell r="I56">
            <v>15321</v>
          </cell>
          <cell r="J56">
            <v>9326</v>
          </cell>
          <cell r="K56">
            <v>31125</v>
          </cell>
          <cell r="L56" t="str">
            <v>제51호표</v>
          </cell>
        </row>
        <row r="57">
          <cell r="A57" t="str">
            <v>셀프레벨링THK=5mm㎡</v>
          </cell>
          <cell r="B57">
            <v>52</v>
          </cell>
          <cell r="D57" t="str">
            <v>셀프레벨링</v>
          </cell>
          <cell r="F57" t="str">
            <v>THK=5mm</v>
          </cell>
          <cell r="G57" t="str">
            <v>㎡</v>
          </cell>
          <cell r="H57">
            <v>8505</v>
          </cell>
          <cell r="I57">
            <v>26494</v>
          </cell>
          <cell r="J57" t="str">
            <v/>
          </cell>
          <cell r="K57">
            <v>34999</v>
          </cell>
          <cell r="L57" t="str">
            <v>제52호표</v>
          </cell>
        </row>
        <row r="58">
          <cell r="A58" t="str">
            <v>셀프레벨링THK=10mm㎡</v>
          </cell>
          <cell r="B58">
            <v>53</v>
          </cell>
          <cell r="D58" t="str">
            <v>셀프레벨링</v>
          </cell>
          <cell r="F58" t="str">
            <v>THK=10mm</v>
          </cell>
          <cell r="G58" t="str">
            <v>㎡</v>
          </cell>
          <cell r="H58">
            <v>15592</v>
          </cell>
          <cell r="I58">
            <v>35326</v>
          </cell>
          <cell r="J58" t="str">
            <v/>
          </cell>
          <cell r="K58">
            <v>50918</v>
          </cell>
          <cell r="L58" t="str">
            <v>제53호표</v>
          </cell>
        </row>
        <row r="59">
          <cell r="A59" t="str">
            <v>셀프레벨링THK=30mm㎡</v>
          </cell>
          <cell r="B59">
            <v>54</v>
          </cell>
          <cell r="D59" t="str">
            <v>셀프레벨링</v>
          </cell>
          <cell r="F59" t="str">
            <v>THK=30mm</v>
          </cell>
          <cell r="G59" t="str">
            <v>㎡</v>
          </cell>
          <cell r="H59">
            <v>29137</v>
          </cell>
          <cell r="I59">
            <v>35326</v>
          </cell>
          <cell r="J59" t="str">
            <v/>
          </cell>
          <cell r="K59">
            <v>64463</v>
          </cell>
          <cell r="L59" t="str">
            <v>제54호표</v>
          </cell>
        </row>
        <row r="60">
          <cell r="A60" t="str">
            <v>방수 바탕처리바닥㎡</v>
          </cell>
          <cell r="B60">
            <v>55</v>
          </cell>
          <cell r="D60" t="str">
            <v>방수 바탕처리</v>
          </cell>
          <cell r="F60" t="str">
            <v>바닥</v>
          </cell>
          <cell r="G60" t="str">
            <v>㎡</v>
          </cell>
          <cell r="H60">
            <v>625</v>
          </cell>
          <cell r="I60">
            <v>10425</v>
          </cell>
          <cell r="J60" t="str">
            <v/>
          </cell>
          <cell r="K60">
            <v>11050</v>
          </cell>
          <cell r="L60" t="str">
            <v>제55호표</v>
          </cell>
        </row>
        <row r="61">
          <cell r="A61" t="str">
            <v>방수 바탕처리수직부㎡</v>
          </cell>
          <cell r="B61">
            <v>56</v>
          </cell>
          <cell r="D61" t="str">
            <v>방수 바탕처리</v>
          </cell>
          <cell r="F61" t="str">
            <v>수직부</v>
          </cell>
          <cell r="G61" t="str">
            <v>㎡</v>
          </cell>
          <cell r="H61">
            <v>698</v>
          </cell>
          <cell r="I61">
            <v>11639</v>
          </cell>
          <cell r="J61" t="str">
            <v/>
          </cell>
          <cell r="K61">
            <v>12337</v>
          </cell>
          <cell r="L61" t="str">
            <v>제56호표</v>
          </cell>
        </row>
        <row r="62">
          <cell r="A62" t="str">
            <v>프라이머 바름1회도포㎡</v>
          </cell>
          <cell r="B62">
            <v>57</v>
          </cell>
          <cell r="D62" t="str">
            <v>프라이머 바름</v>
          </cell>
          <cell r="F62" t="str">
            <v>1회도포</v>
          </cell>
          <cell r="G62" t="str">
            <v>㎡</v>
          </cell>
          <cell r="H62">
            <v>1569</v>
          </cell>
          <cell r="I62">
            <v>3254</v>
          </cell>
          <cell r="J62" t="str">
            <v/>
          </cell>
          <cell r="K62">
            <v>4823</v>
          </cell>
          <cell r="L62" t="str">
            <v>제57호표</v>
          </cell>
        </row>
        <row r="63">
          <cell r="A63" t="str">
            <v>방수층보호재깔기PE필름㎡</v>
          </cell>
          <cell r="B63">
            <v>58</v>
          </cell>
          <cell r="D63" t="str">
            <v>방수층보호재깔기</v>
          </cell>
          <cell r="F63" t="str">
            <v>PE필름</v>
          </cell>
          <cell r="G63" t="str">
            <v>㎡</v>
          </cell>
          <cell r="H63">
            <v>880</v>
          </cell>
          <cell r="I63">
            <v>2920</v>
          </cell>
          <cell r="J63" t="str">
            <v/>
          </cell>
          <cell r="K63">
            <v>3800</v>
          </cell>
          <cell r="L63" t="str">
            <v>제58호표</v>
          </cell>
        </row>
        <row r="64">
          <cell r="A64" t="str">
            <v>우레탄계도막방수(비노출)T=3, 바닥㎡</v>
          </cell>
          <cell r="B64">
            <v>59</v>
          </cell>
          <cell r="D64" t="str">
            <v>우레탄계도막방수(비노출)</v>
          </cell>
          <cell r="F64" t="str">
            <v>T=3, 바닥</v>
          </cell>
          <cell r="G64" t="str">
            <v>㎡</v>
          </cell>
          <cell r="H64">
            <v>22725</v>
          </cell>
          <cell r="I64">
            <v>32549</v>
          </cell>
          <cell r="J64" t="str">
            <v/>
          </cell>
          <cell r="K64">
            <v>55274</v>
          </cell>
          <cell r="L64" t="str">
            <v>제59호표</v>
          </cell>
        </row>
        <row r="65">
          <cell r="A65" t="str">
            <v>우레탄계도막방수(비노출)T=3, 수직부 및 특별㎡</v>
          </cell>
          <cell r="B65">
            <v>60</v>
          </cell>
          <cell r="D65" t="str">
            <v>우레탄계도막방수(비노출)</v>
          </cell>
          <cell r="F65" t="str">
            <v>T=3, 수직부 및 특별</v>
          </cell>
          <cell r="G65" t="str">
            <v>㎡</v>
          </cell>
          <cell r="H65">
            <v>22036</v>
          </cell>
          <cell r="I65">
            <v>36473</v>
          </cell>
          <cell r="J65" t="str">
            <v/>
          </cell>
          <cell r="K65">
            <v>58509</v>
          </cell>
          <cell r="L65" t="str">
            <v>제60호표</v>
          </cell>
        </row>
        <row r="66">
          <cell r="A66" t="str">
            <v>방수모르타르 비빔1:2㎥</v>
          </cell>
          <cell r="B66">
            <v>61</v>
          </cell>
          <cell r="D66" t="str">
            <v>방수모르타르 비빔</v>
          </cell>
          <cell r="F66" t="str">
            <v>1:2</v>
          </cell>
          <cell r="G66" t="str">
            <v>㎥</v>
          </cell>
          <cell r="H66">
            <v>129505</v>
          </cell>
          <cell r="I66">
            <v>200497</v>
          </cell>
          <cell r="J66" t="str">
            <v/>
          </cell>
          <cell r="K66">
            <v>330002</v>
          </cell>
          <cell r="L66" t="str">
            <v>제61호표</v>
          </cell>
        </row>
        <row r="67">
          <cell r="A67" t="str">
            <v>시멘트액체방수바닥, THK=30mm㎡</v>
          </cell>
          <cell r="B67">
            <v>62</v>
          </cell>
          <cell r="D67" t="str">
            <v>시멘트액체방수</v>
          </cell>
          <cell r="F67" t="str">
            <v>바닥, THK=30mm</v>
          </cell>
          <cell r="G67" t="str">
            <v>㎡</v>
          </cell>
          <cell r="H67">
            <v>5205</v>
          </cell>
          <cell r="I67">
            <v>39621</v>
          </cell>
          <cell r="J67" t="str">
            <v/>
          </cell>
          <cell r="K67">
            <v>44826</v>
          </cell>
          <cell r="L67" t="str">
            <v>제62호표</v>
          </cell>
        </row>
        <row r="68">
          <cell r="A68" t="str">
            <v>시멘트액체방수벽체, THK=21mm㎡</v>
          </cell>
          <cell r="B68">
            <v>63</v>
          </cell>
          <cell r="D68" t="str">
            <v>시멘트액체방수</v>
          </cell>
          <cell r="F68" t="str">
            <v>벽체, THK=21mm</v>
          </cell>
          <cell r="G68" t="str">
            <v>㎡</v>
          </cell>
          <cell r="H68">
            <v>3963</v>
          </cell>
          <cell r="I68">
            <v>34060</v>
          </cell>
          <cell r="J68" t="str">
            <v/>
          </cell>
          <cell r="K68">
            <v>38023</v>
          </cell>
          <cell r="L68" t="str">
            <v>제63호표</v>
          </cell>
        </row>
        <row r="69">
          <cell r="A69" t="str">
            <v>타일 바탕고르기바닥, THK=24mm㎡</v>
          </cell>
          <cell r="B69">
            <v>64</v>
          </cell>
          <cell r="D69" t="str">
            <v>타일 바탕고르기</v>
          </cell>
          <cell r="F69" t="str">
            <v>바닥, THK=24mm</v>
          </cell>
          <cell r="G69" t="str">
            <v>㎡</v>
          </cell>
          <cell r="H69">
            <v>2869</v>
          </cell>
          <cell r="I69">
            <v>14257</v>
          </cell>
          <cell r="J69" t="str">
            <v/>
          </cell>
          <cell r="K69">
            <v>17126</v>
          </cell>
          <cell r="L69" t="str">
            <v>제64호표</v>
          </cell>
        </row>
        <row r="70">
          <cell r="A70" t="str">
            <v>타일 바탕고르기벽체, THK=18mm㎡</v>
          </cell>
          <cell r="B70">
            <v>65</v>
          </cell>
          <cell r="D70" t="str">
            <v>타일 바탕고르기</v>
          </cell>
          <cell r="F70" t="str">
            <v>벽체, THK=18mm</v>
          </cell>
          <cell r="G70" t="str">
            <v>㎡</v>
          </cell>
          <cell r="H70">
            <v>2289</v>
          </cell>
          <cell r="I70">
            <v>17558</v>
          </cell>
          <cell r="J70" t="str">
            <v/>
          </cell>
          <cell r="K70">
            <v>19847</v>
          </cell>
          <cell r="L70" t="str">
            <v>제65호표</v>
          </cell>
        </row>
        <row r="71">
          <cell r="A71" t="str">
            <v>타일 바탕고르기벽체, THK=9mm㎡</v>
          </cell>
          <cell r="B71">
            <v>66</v>
          </cell>
          <cell r="D71" t="str">
            <v>타일 바탕고르기</v>
          </cell>
          <cell r="F71" t="str">
            <v>벽체, THK=9mm</v>
          </cell>
          <cell r="G71" t="str">
            <v>㎡</v>
          </cell>
          <cell r="H71">
            <v>1300</v>
          </cell>
          <cell r="I71">
            <v>16566</v>
          </cell>
          <cell r="J71" t="str">
            <v/>
          </cell>
          <cell r="K71">
            <v>17866</v>
          </cell>
          <cell r="L71" t="str">
            <v>제66호표</v>
          </cell>
        </row>
        <row r="72">
          <cell r="A72" t="str">
            <v>벽체 타일붙이기(부자재,줄눈포함)지정타일, 300*300각 이하㎡</v>
          </cell>
          <cell r="B72">
            <v>67</v>
          </cell>
          <cell r="D72" t="str">
            <v>벽체 타일붙이기(부자재,줄눈포함)</v>
          </cell>
          <cell r="F72" t="str">
            <v>지정타일, 300*300각 이하</v>
          </cell>
          <cell r="G72" t="str">
            <v>㎡</v>
          </cell>
          <cell r="H72">
            <v>2472</v>
          </cell>
          <cell r="I72">
            <v>53184</v>
          </cell>
          <cell r="J72" t="str">
            <v/>
          </cell>
          <cell r="K72">
            <v>55656</v>
          </cell>
          <cell r="L72" t="str">
            <v>제67호표</v>
          </cell>
        </row>
        <row r="73">
          <cell r="A73" t="str">
            <v>벽체 타일붙이기(부자재,줄눈포함)지정타일, 400*600각 미만㎡</v>
          </cell>
          <cell r="B73">
            <v>68</v>
          </cell>
          <cell r="D73" t="str">
            <v>벽체 타일붙이기(부자재,줄눈포함)</v>
          </cell>
          <cell r="F73" t="str">
            <v>지정타일, 400*600각 미만</v>
          </cell>
          <cell r="G73" t="str">
            <v>㎡</v>
          </cell>
          <cell r="H73">
            <v>2404</v>
          </cell>
          <cell r="I73">
            <v>47328</v>
          </cell>
          <cell r="J73" t="str">
            <v/>
          </cell>
          <cell r="K73">
            <v>49732</v>
          </cell>
          <cell r="L73" t="str">
            <v>제68호표</v>
          </cell>
        </row>
        <row r="74">
          <cell r="A74" t="str">
            <v>벽체 타일붙이기(부자재,줄눈포함)지정타일, 400*600각 이상㎡</v>
          </cell>
          <cell r="B74">
            <v>69</v>
          </cell>
          <cell r="D74" t="str">
            <v>벽체 타일붙이기(부자재,줄눈포함)</v>
          </cell>
          <cell r="F74" t="str">
            <v>지정타일, 400*600각 이상</v>
          </cell>
          <cell r="G74" t="str">
            <v>㎡</v>
          </cell>
          <cell r="H74">
            <v>2287</v>
          </cell>
          <cell r="I74">
            <v>43406</v>
          </cell>
          <cell r="J74" t="str">
            <v/>
          </cell>
          <cell r="K74">
            <v>45693</v>
          </cell>
          <cell r="L74" t="str">
            <v>제69호표</v>
          </cell>
        </row>
        <row r="75">
          <cell r="A75" t="str">
            <v>벽체 타일붙이기(부자재,줄눈포함)지정타일, 모자이크/파벽돌㎡</v>
          </cell>
          <cell r="B75">
            <v>70</v>
          </cell>
          <cell r="D75" t="str">
            <v>벽체 타일붙이기(부자재,줄눈포함)</v>
          </cell>
          <cell r="F75" t="str">
            <v>지정타일, 모자이크/파벽돌</v>
          </cell>
          <cell r="G75" t="str">
            <v>㎡</v>
          </cell>
          <cell r="H75">
            <v>3057</v>
          </cell>
          <cell r="I75">
            <v>65479</v>
          </cell>
          <cell r="J75" t="str">
            <v/>
          </cell>
          <cell r="K75">
            <v>68536</v>
          </cell>
          <cell r="L75" t="str">
            <v>제70호표</v>
          </cell>
        </row>
        <row r="76">
          <cell r="A76" t="str">
            <v>바닥 타일붙이기(부자재,줄눈포함)지정타일, 300*300각 이하㎡</v>
          </cell>
          <cell r="B76">
            <v>71</v>
          </cell>
          <cell r="D76" t="str">
            <v>바닥 타일붙이기(부자재,줄눈포함)</v>
          </cell>
          <cell r="F76" t="str">
            <v>지정타일, 300*300각 이하</v>
          </cell>
          <cell r="G76" t="str">
            <v>㎡</v>
          </cell>
          <cell r="H76">
            <v>2156</v>
          </cell>
          <cell r="I76">
            <v>42659</v>
          </cell>
          <cell r="J76" t="str">
            <v/>
          </cell>
          <cell r="K76">
            <v>44815</v>
          </cell>
          <cell r="L76" t="str">
            <v>제71호표</v>
          </cell>
        </row>
        <row r="77">
          <cell r="A77" t="str">
            <v>바닥 타일붙이기(부자재,줄눈포함)지정타일, 400*600각 이상㎡</v>
          </cell>
          <cell r="B77">
            <v>72</v>
          </cell>
          <cell r="D77" t="str">
            <v>바닥 타일붙이기(부자재,줄눈포함)</v>
          </cell>
          <cell r="F77" t="str">
            <v>지정타일, 400*600각 이상</v>
          </cell>
          <cell r="G77" t="str">
            <v>㎡</v>
          </cell>
          <cell r="H77">
            <v>2013</v>
          </cell>
          <cell r="I77">
            <v>34279</v>
          </cell>
          <cell r="J77" t="str">
            <v/>
          </cell>
          <cell r="K77">
            <v>36292</v>
          </cell>
          <cell r="L77" t="str">
            <v>제72호표</v>
          </cell>
        </row>
        <row r="78">
          <cell r="A78" t="str">
            <v>바닥 타일붙이기(부자재,줄눈포함)지정타일, 모자이크/파벽돌㎡</v>
          </cell>
          <cell r="B78">
            <v>73</v>
          </cell>
          <cell r="D78" t="str">
            <v>바닥 타일붙이기(부자재,줄눈포함)</v>
          </cell>
          <cell r="F78" t="str">
            <v>지정타일, 모자이크/파벽돌</v>
          </cell>
          <cell r="G78" t="str">
            <v>㎡</v>
          </cell>
          <cell r="H78">
            <v>2668</v>
          </cell>
          <cell r="I78">
            <v>52523</v>
          </cell>
          <cell r="J78" t="str">
            <v/>
          </cell>
          <cell r="K78">
            <v>55191</v>
          </cell>
          <cell r="L78" t="str">
            <v>제73호표</v>
          </cell>
        </row>
        <row r="79">
          <cell r="A79" t="str">
            <v>줄눈시공바닥(압착기준)(0.11-0.2㎡이하)㎡</v>
          </cell>
          <cell r="B79">
            <v>74</v>
          </cell>
          <cell r="D79" t="str">
            <v>줄눈시공</v>
          </cell>
          <cell r="F79" t="str">
            <v>바닥(압착기준)(0.11-0.2㎡이하)</v>
          </cell>
          <cell r="G79" t="str">
            <v>㎡</v>
          </cell>
          <cell r="H79">
            <v>232</v>
          </cell>
          <cell r="I79">
            <v>2604</v>
          </cell>
          <cell r="J79" t="str">
            <v/>
          </cell>
          <cell r="K79">
            <v>2836</v>
          </cell>
          <cell r="L79" t="str">
            <v>제74호표</v>
          </cell>
        </row>
        <row r="80">
          <cell r="A80" t="str">
            <v>줄눈시공벽(압착기준)(0.11-0.2㎡이하)㎡</v>
          </cell>
          <cell r="B80">
            <v>75</v>
          </cell>
          <cell r="D80" t="str">
            <v>줄눈시공</v>
          </cell>
          <cell r="F80" t="str">
            <v>벽(압착기준)(0.11-0.2㎡이하)</v>
          </cell>
          <cell r="G80" t="str">
            <v>㎡</v>
          </cell>
          <cell r="H80">
            <v>232</v>
          </cell>
          <cell r="I80">
            <v>3405</v>
          </cell>
          <cell r="J80" t="str">
            <v/>
          </cell>
          <cell r="K80">
            <v>3637</v>
          </cell>
          <cell r="L80" t="str">
            <v>제75호표</v>
          </cell>
        </row>
        <row r="81">
          <cell r="A81" t="str">
            <v>줄눈시공벽(압착기준)(모자이크/유니트)㎡</v>
          </cell>
          <cell r="B81">
            <v>76</v>
          </cell>
          <cell r="D81" t="str">
            <v>줄눈시공</v>
          </cell>
          <cell r="F81" t="str">
            <v>벽(압착기준)(모자이크/유니트)</v>
          </cell>
          <cell r="G81" t="str">
            <v>㎡</v>
          </cell>
          <cell r="H81">
            <v>232</v>
          </cell>
          <cell r="I81">
            <v>4006</v>
          </cell>
          <cell r="J81" t="str">
            <v/>
          </cell>
          <cell r="K81">
            <v>4238</v>
          </cell>
          <cell r="L81" t="str">
            <v>제76호표</v>
          </cell>
        </row>
        <row r="82">
          <cell r="A82" t="str">
            <v>지정석재마감ST-02, THK=20mm㎡</v>
          </cell>
          <cell r="B82">
            <v>77</v>
          </cell>
          <cell r="D82" t="str">
            <v>지정석재마감</v>
          </cell>
          <cell r="F82" t="str">
            <v>ST-02, THK=20mm</v>
          </cell>
          <cell r="G82" t="str">
            <v>㎡</v>
          </cell>
          <cell r="H82">
            <v>208232</v>
          </cell>
          <cell r="I82">
            <v>101676</v>
          </cell>
          <cell r="J82" t="str">
            <v/>
          </cell>
          <cell r="K82">
            <v>309908</v>
          </cell>
          <cell r="L82" t="str">
            <v>제77호표</v>
          </cell>
        </row>
        <row r="83">
          <cell r="A83" t="str">
            <v>지정석재마감ST-05, THK=20mm㎡</v>
          </cell>
          <cell r="B83">
            <v>78</v>
          </cell>
          <cell r="D83" t="str">
            <v>지정석재마감</v>
          </cell>
          <cell r="F83" t="str">
            <v>ST-05, THK=20mm</v>
          </cell>
          <cell r="G83" t="str">
            <v>㎡</v>
          </cell>
          <cell r="H83">
            <v>175232</v>
          </cell>
          <cell r="I83">
            <v>101676</v>
          </cell>
          <cell r="J83" t="str">
            <v/>
          </cell>
          <cell r="K83">
            <v>276908</v>
          </cell>
          <cell r="L83" t="str">
            <v>제78호표</v>
          </cell>
        </row>
        <row r="84">
          <cell r="A84" t="str">
            <v>각재 구조틀제작30x30, @450, 하우징/집기류㎡</v>
          </cell>
          <cell r="B84">
            <v>79</v>
          </cell>
          <cell r="D84" t="str">
            <v>각재 구조틀제작</v>
          </cell>
          <cell r="F84" t="str">
            <v>30x30, @450, 하우징/집기류</v>
          </cell>
          <cell r="G84" t="str">
            <v>㎡</v>
          </cell>
          <cell r="H84">
            <v>19922</v>
          </cell>
          <cell r="I84">
            <v>36280</v>
          </cell>
          <cell r="J84" t="str">
            <v/>
          </cell>
          <cell r="K84">
            <v>56202</v>
          </cell>
          <cell r="L84" t="str">
            <v>제79호표</v>
          </cell>
        </row>
        <row r="85">
          <cell r="A85" t="str">
            <v>합판보강T=9*1PLY㎡</v>
          </cell>
          <cell r="B85">
            <v>80</v>
          </cell>
          <cell r="D85" t="str">
            <v>합판보강</v>
          </cell>
          <cell r="F85" t="str">
            <v>T=9*1PLY</v>
          </cell>
          <cell r="G85" t="str">
            <v>㎡</v>
          </cell>
          <cell r="H85">
            <v>10170</v>
          </cell>
          <cell r="I85">
            <v>18140</v>
          </cell>
          <cell r="J85" t="str">
            <v/>
          </cell>
          <cell r="K85">
            <v>28310</v>
          </cell>
          <cell r="L85" t="str">
            <v>제80호표</v>
          </cell>
        </row>
        <row r="86">
          <cell r="A86" t="str">
            <v>합판취부T=9*1PLY㎡</v>
          </cell>
          <cell r="B86">
            <v>81</v>
          </cell>
          <cell r="D86" t="str">
            <v>합판취부</v>
          </cell>
          <cell r="F86" t="str">
            <v>T=9*1PLY</v>
          </cell>
          <cell r="G86" t="str">
            <v>㎡</v>
          </cell>
          <cell r="H86">
            <v>9610</v>
          </cell>
          <cell r="I86">
            <v>8283</v>
          </cell>
          <cell r="J86" t="str">
            <v/>
          </cell>
          <cell r="K86">
            <v>17893</v>
          </cell>
          <cell r="L86" t="str">
            <v>제81호표</v>
          </cell>
        </row>
        <row r="87">
          <cell r="A87" t="str">
            <v>내수합판보강THK=12mm * 1PLY㎡</v>
          </cell>
          <cell r="B87">
            <v>82</v>
          </cell>
          <cell r="D87" t="str">
            <v>내수합판보강</v>
          </cell>
          <cell r="F87" t="str">
            <v>THK=12mm * 1PLY</v>
          </cell>
          <cell r="G87" t="str">
            <v>㎡</v>
          </cell>
          <cell r="H87">
            <v>13512</v>
          </cell>
          <cell r="I87">
            <v>18140</v>
          </cell>
          <cell r="J87" t="str">
            <v/>
          </cell>
          <cell r="K87">
            <v>31652</v>
          </cell>
          <cell r="L87" t="str">
            <v>제82호표</v>
          </cell>
        </row>
        <row r="88">
          <cell r="A88" t="str">
            <v>알판 MDF고밀도 MDF 9T㎡</v>
          </cell>
          <cell r="B88">
            <v>83</v>
          </cell>
          <cell r="D88" t="str">
            <v>알판 MDF</v>
          </cell>
          <cell r="F88" t="str">
            <v>고밀도 MDF 9T</v>
          </cell>
          <cell r="G88" t="str">
            <v>㎡</v>
          </cell>
          <cell r="H88">
            <v>10715</v>
          </cell>
          <cell r="I88">
            <v>19610</v>
          </cell>
          <cell r="J88" t="str">
            <v/>
          </cell>
          <cell r="K88">
            <v>30325</v>
          </cell>
          <cell r="L88" t="str">
            <v>제83호표</v>
          </cell>
        </row>
        <row r="89">
          <cell r="A89" t="str">
            <v>MDF 취부고밀도 MDF 9T㎡</v>
          </cell>
          <cell r="B89">
            <v>84</v>
          </cell>
          <cell r="D89" t="str">
            <v>MDF 취부</v>
          </cell>
          <cell r="F89" t="str">
            <v>고밀도 MDF 9T</v>
          </cell>
          <cell r="G89" t="str">
            <v>㎡</v>
          </cell>
          <cell r="H89">
            <v>10715</v>
          </cell>
          <cell r="I89">
            <v>19610</v>
          </cell>
          <cell r="J89" t="str">
            <v/>
          </cell>
          <cell r="K89">
            <v>30325</v>
          </cell>
          <cell r="L89" t="str">
            <v>제84호표</v>
          </cell>
        </row>
        <row r="90">
          <cell r="A90" t="str">
            <v>유공 흡음보드 취부PN-03, THK=9mm㎡</v>
          </cell>
          <cell r="B90">
            <v>85</v>
          </cell>
          <cell r="D90" t="str">
            <v>유공 흡음보드 취부</v>
          </cell>
          <cell r="F90" t="str">
            <v>PN-03, THK=9mm</v>
          </cell>
          <cell r="G90" t="str">
            <v>㎡</v>
          </cell>
          <cell r="H90">
            <v>18984</v>
          </cell>
          <cell r="I90">
            <v>19610</v>
          </cell>
          <cell r="J90" t="str">
            <v/>
          </cell>
          <cell r="K90">
            <v>38594</v>
          </cell>
          <cell r="L90" t="str">
            <v>제85호표</v>
          </cell>
        </row>
        <row r="91">
          <cell r="A91" t="str">
            <v>CRC 취부T=9*1PLY㎡</v>
          </cell>
          <cell r="B91">
            <v>86</v>
          </cell>
          <cell r="D91" t="str">
            <v>CRC 취부</v>
          </cell>
          <cell r="F91" t="str">
            <v>T=9*1PLY</v>
          </cell>
          <cell r="G91" t="str">
            <v>㎡</v>
          </cell>
          <cell r="H91">
            <v>20247</v>
          </cell>
          <cell r="I91">
            <v>19610</v>
          </cell>
          <cell r="J91" t="str">
            <v/>
          </cell>
          <cell r="K91">
            <v>39857</v>
          </cell>
          <cell r="L91" t="str">
            <v>제86호표</v>
          </cell>
        </row>
        <row r="92">
          <cell r="A92" t="str">
            <v>걸레받이H=50, 지정도장마감m</v>
          </cell>
          <cell r="B92">
            <v>87</v>
          </cell>
          <cell r="D92" t="str">
            <v>걸레받이</v>
          </cell>
          <cell r="F92" t="str">
            <v>H=50, 지정도장마감</v>
          </cell>
          <cell r="G92" t="str">
            <v>m</v>
          </cell>
          <cell r="H92">
            <v>1044</v>
          </cell>
          <cell r="I92">
            <v>6616</v>
          </cell>
          <cell r="J92" t="str">
            <v/>
          </cell>
          <cell r="K92">
            <v>7660</v>
          </cell>
          <cell r="L92" t="str">
            <v>제87호표</v>
          </cell>
        </row>
        <row r="93">
          <cell r="A93" t="str">
            <v>걸레받이H=80, 지정도장마감m</v>
          </cell>
          <cell r="B93">
            <v>88</v>
          </cell>
          <cell r="D93" t="str">
            <v>걸레받이</v>
          </cell>
          <cell r="F93" t="str">
            <v>H=80, 지정도장마감</v>
          </cell>
          <cell r="G93" t="str">
            <v>m</v>
          </cell>
          <cell r="H93">
            <v>1037</v>
          </cell>
          <cell r="I93">
            <v>7836</v>
          </cell>
          <cell r="J93" t="str">
            <v/>
          </cell>
          <cell r="K93">
            <v>8873</v>
          </cell>
          <cell r="L93" t="str">
            <v>제88호표</v>
          </cell>
        </row>
        <row r="94">
          <cell r="A94" t="str">
            <v>와이어메시 바닥깔기#6, 100*100㎡</v>
          </cell>
          <cell r="B94">
            <v>89</v>
          </cell>
          <cell r="D94" t="str">
            <v>와이어메시 바닥깔기</v>
          </cell>
          <cell r="F94" t="str">
            <v>#6, 100*100</v>
          </cell>
          <cell r="G94" t="str">
            <v>㎡</v>
          </cell>
          <cell r="H94">
            <v>5381</v>
          </cell>
          <cell r="I94">
            <v>1315</v>
          </cell>
          <cell r="J94" t="str">
            <v/>
          </cell>
          <cell r="K94">
            <v>6696</v>
          </cell>
          <cell r="L94" t="str">
            <v>제89호표</v>
          </cell>
        </row>
        <row r="95">
          <cell r="A95" t="str">
            <v>잡철물제작설치현장제작설치, 일반철재(5T이상)Kg</v>
          </cell>
          <cell r="B95">
            <v>90</v>
          </cell>
          <cell r="D95" t="str">
            <v>잡철물제작설치</v>
          </cell>
          <cell r="F95" t="str">
            <v>현장제작설치, 일반철재(5T이상)</v>
          </cell>
          <cell r="G95" t="str">
            <v>Kg</v>
          </cell>
          <cell r="H95">
            <v>417</v>
          </cell>
          <cell r="I95">
            <v>5217</v>
          </cell>
          <cell r="J95" t="str">
            <v/>
          </cell>
          <cell r="K95">
            <v>5634</v>
          </cell>
          <cell r="L95" t="str">
            <v>제90호표</v>
          </cell>
        </row>
        <row r="96">
          <cell r="A96" t="str">
            <v>잡철물제작설치(복잡기준)현장제작설치, 일반철재(5T이상)Kg</v>
          </cell>
          <cell r="B96">
            <v>91</v>
          </cell>
          <cell r="D96" t="str">
            <v>잡철물제작설치(복잡기준)</v>
          </cell>
          <cell r="F96" t="str">
            <v>현장제작설치, 일반철재(5T이상)</v>
          </cell>
          <cell r="G96" t="str">
            <v>Kg</v>
          </cell>
          <cell r="H96">
            <v>542</v>
          </cell>
          <cell r="I96">
            <v>6783</v>
          </cell>
          <cell r="J96" t="str">
            <v/>
          </cell>
          <cell r="K96">
            <v>7325</v>
          </cell>
          <cell r="L96" t="str">
            <v>제91호표</v>
          </cell>
        </row>
        <row r="97">
          <cell r="A97" t="str">
            <v>잡철물제작설치현장제작설치Kg</v>
          </cell>
          <cell r="B97">
            <v>92</v>
          </cell>
          <cell r="D97" t="str">
            <v>잡철물제작설치</v>
          </cell>
          <cell r="F97" t="str">
            <v>현장제작설치</v>
          </cell>
          <cell r="G97" t="str">
            <v>Kg</v>
          </cell>
          <cell r="H97">
            <v>542</v>
          </cell>
          <cell r="I97">
            <v>6782</v>
          </cell>
          <cell r="J97" t="str">
            <v/>
          </cell>
          <cell r="K97">
            <v>7324</v>
          </cell>
          <cell r="L97" t="str">
            <v>제92호표</v>
          </cell>
        </row>
        <row r="98">
          <cell r="A98" t="str">
            <v>잡철물제작설치(복잡기준)현장제작설치Kg</v>
          </cell>
          <cell r="B98">
            <v>93</v>
          </cell>
          <cell r="D98" t="str">
            <v>잡철물제작설치(복잡기준)</v>
          </cell>
          <cell r="F98" t="str">
            <v>현장제작설치</v>
          </cell>
          <cell r="G98" t="str">
            <v>Kg</v>
          </cell>
          <cell r="H98">
            <v>705</v>
          </cell>
          <cell r="I98">
            <v>8816</v>
          </cell>
          <cell r="J98" t="str">
            <v/>
          </cell>
          <cell r="K98">
            <v>9521</v>
          </cell>
          <cell r="L98" t="str">
            <v>제93호표</v>
          </cell>
        </row>
        <row r="99">
          <cell r="A99" t="str">
            <v>잡철물제작설치규격철물설치, 일반철재(5T이상)Kg</v>
          </cell>
          <cell r="B99">
            <v>94</v>
          </cell>
          <cell r="D99" t="str">
            <v>잡철물제작설치</v>
          </cell>
          <cell r="F99" t="str">
            <v>규격철물설치, 일반철재(5T이상)</v>
          </cell>
          <cell r="G99" t="str">
            <v>Kg</v>
          </cell>
          <cell r="H99">
            <v>240</v>
          </cell>
          <cell r="I99">
            <v>3004</v>
          </cell>
          <cell r="J99" t="str">
            <v/>
          </cell>
          <cell r="K99">
            <v>3244</v>
          </cell>
          <cell r="L99" t="str">
            <v>제94호표</v>
          </cell>
        </row>
        <row r="100">
          <cell r="A100" t="str">
            <v>잡철물제작설치(복잡기준)규격철물설치, 일반철재(5T이상)Kg</v>
          </cell>
          <cell r="B100">
            <v>95</v>
          </cell>
          <cell r="D100" t="str">
            <v>잡철물제작설치(복잡기준)</v>
          </cell>
          <cell r="F100" t="str">
            <v>규격철물설치, 일반철재(5T이상)</v>
          </cell>
          <cell r="G100" t="str">
            <v>Kg</v>
          </cell>
          <cell r="H100">
            <v>312</v>
          </cell>
          <cell r="I100">
            <v>3906</v>
          </cell>
          <cell r="J100" t="str">
            <v/>
          </cell>
          <cell r="K100">
            <v>4218</v>
          </cell>
          <cell r="L100" t="str">
            <v>제95호표</v>
          </cell>
        </row>
        <row r="101">
          <cell r="A101" t="str">
            <v>잡철물제작설치규격철물설치Kg</v>
          </cell>
          <cell r="B101">
            <v>96</v>
          </cell>
          <cell r="D101" t="str">
            <v>잡철물제작설치</v>
          </cell>
          <cell r="F101" t="str">
            <v>규격철물설치</v>
          </cell>
          <cell r="G101" t="str">
            <v>Kg</v>
          </cell>
          <cell r="H101">
            <v>312</v>
          </cell>
          <cell r="I101">
            <v>3907</v>
          </cell>
          <cell r="J101" t="str">
            <v/>
          </cell>
          <cell r="K101">
            <v>4219</v>
          </cell>
          <cell r="L101" t="str">
            <v>제96호표</v>
          </cell>
        </row>
        <row r="102">
          <cell r="A102" t="str">
            <v>잡철물제작설치(복잡기준)규격철물설치Kg</v>
          </cell>
          <cell r="B102">
            <v>97</v>
          </cell>
          <cell r="D102" t="str">
            <v>잡철물제작설치(복잡기준)</v>
          </cell>
          <cell r="F102" t="str">
            <v>규격철물설치</v>
          </cell>
          <cell r="G102" t="str">
            <v>Kg</v>
          </cell>
          <cell r="H102">
            <v>406</v>
          </cell>
          <cell r="I102">
            <v>5079</v>
          </cell>
          <cell r="J102" t="str">
            <v/>
          </cell>
          <cell r="K102">
            <v>5485</v>
          </cell>
          <cell r="L102" t="str">
            <v>제97호표</v>
          </cell>
        </row>
        <row r="103">
          <cell r="A103" t="str">
            <v>철골공수 산정&lt;소요 부자재량&gt;H형강부재(Rolled shape)ton</v>
          </cell>
          <cell r="B103">
            <v>98</v>
          </cell>
          <cell r="D103" t="str">
            <v>철골공수 산정&lt;소요 부자재량&gt;</v>
          </cell>
          <cell r="F103" t="str">
            <v>H형강부재(Rolled shape)</v>
          </cell>
          <cell r="G103" t="str">
            <v>ton</v>
          </cell>
          <cell r="H103">
            <v>49027</v>
          </cell>
          <cell r="I103" t="str">
            <v/>
          </cell>
          <cell r="J103" t="str">
            <v/>
          </cell>
          <cell r="K103">
            <v>49027</v>
          </cell>
          <cell r="L103" t="str">
            <v>제98호표</v>
          </cell>
        </row>
        <row r="104">
          <cell r="A104" t="str">
            <v>철골세우기6층 미만ton</v>
          </cell>
          <cell r="B104">
            <v>99</v>
          </cell>
          <cell r="D104" t="str">
            <v>철골세우기</v>
          </cell>
          <cell r="F104" t="str">
            <v>6층 미만</v>
          </cell>
          <cell r="G104" t="str">
            <v>ton</v>
          </cell>
          <cell r="H104" t="str">
            <v/>
          </cell>
          <cell r="I104">
            <v>136479</v>
          </cell>
          <cell r="J104" t="str">
            <v/>
          </cell>
          <cell r="K104">
            <v>136479</v>
          </cell>
          <cell r="L104" t="str">
            <v>제99호표</v>
          </cell>
        </row>
        <row r="105">
          <cell r="A105" t="str">
            <v>철골 가공 조립ton</v>
          </cell>
          <cell r="B105">
            <v>100</v>
          </cell>
          <cell r="D105" t="str">
            <v>철골 가공 조립</v>
          </cell>
          <cell r="G105" t="str">
            <v>ton</v>
          </cell>
          <cell r="H105">
            <v>310261</v>
          </cell>
          <cell r="I105">
            <v>435391</v>
          </cell>
          <cell r="J105" t="str">
            <v/>
          </cell>
          <cell r="K105">
            <v>745652</v>
          </cell>
          <cell r="L105" t="str">
            <v>제100호표</v>
          </cell>
        </row>
        <row r="106">
          <cell r="A106" t="str">
            <v>철골세우기ton</v>
          </cell>
          <cell r="B106">
            <v>101</v>
          </cell>
          <cell r="D106" t="str">
            <v>철골세우기</v>
          </cell>
          <cell r="G106" t="str">
            <v>ton</v>
          </cell>
          <cell r="H106">
            <v>424</v>
          </cell>
          <cell r="I106">
            <v>136479</v>
          </cell>
          <cell r="J106" t="str">
            <v/>
          </cell>
          <cell r="K106">
            <v>136903</v>
          </cell>
          <cell r="L106" t="str">
            <v>제101호표</v>
          </cell>
        </row>
        <row r="107">
          <cell r="A107" t="str">
            <v>고장력 볼트 본조임ton</v>
          </cell>
          <cell r="B107">
            <v>102</v>
          </cell>
          <cell r="D107" t="str">
            <v>고장력 볼트 본조임</v>
          </cell>
          <cell r="G107" t="str">
            <v>ton</v>
          </cell>
          <cell r="H107">
            <v>3979</v>
          </cell>
          <cell r="I107">
            <v>132643</v>
          </cell>
          <cell r="J107" t="str">
            <v/>
          </cell>
          <cell r="K107">
            <v>136622</v>
          </cell>
          <cell r="L107" t="str">
            <v>제102호표</v>
          </cell>
        </row>
        <row r="108">
          <cell r="A108" t="str">
            <v>철골수용접ton</v>
          </cell>
          <cell r="B108">
            <v>103</v>
          </cell>
          <cell r="D108" t="str">
            <v>철골수용접</v>
          </cell>
          <cell r="G108" t="str">
            <v>ton</v>
          </cell>
          <cell r="H108">
            <v>61515</v>
          </cell>
          <cell r="I108">
            <v>59126</v>
          </cell>
          <cell r="J108" t="str">
            <v/>
          </cell>
          <cell r="K108">
            <v>120641</v>
          </cell>
          <cell r="L108" t="str">
            <v>제103호표</v>
          </cell>
        </row>
        <row r="109">
          <cell r="A109" t="str">
            <v>주각부 무수축 모르타르 충전650*650*50mm개소</v>
          </cell>
          <cell r="B109">
            <v>104</v>
          </cell>
          <cell r="D109" t="str">
            <v>주각부 무수축 모르타르 충전</v>
          </cell>
          <cell r="F109" t="str">
            <v>650*650*50mm</v>
          </cell>
          <cell r="G109" t="str">
            <v>개소</v>
          </cell>
          <cell r="H109">
            <v>17550</v>
          </cell>
          <cell r="I109">
            <v>74830</v>
          </cell>
          <cell r="J109" t="str">
            <v/>
          </cell>
          <cell r="K109">
            <v>92380</v>
          </cell>
          <cell r="L109" t="str">
            <v>제104호표</v>
          </cell>
        </row>
        <row r="110">
          <cell r="A110" t="str">
            <v>데크플레이트 가공 설치THK=2.3mm기준㎡</v>
          </cell>
          <cell r="B110">
            <v>105</v>
          </cell>
          <cell r="D110" t="str">
            <v>데크플레이트 가공 설치</v>
          </cell>
          <cell r="F110" t="str">
            <v>THK=2.3mm기준</v>
          </cell>
          <cell r="G110" t="str">
            <v>㎡</v>
          </cell>
          <cell r="H110">
            <v>57571</v>
          </cell>
          <cell r="I110">
            <v>22695</v>
          </cell>
          <cell r="J110" t="str">
            <v/>
          </cell>
          <cell r="K110">
            <v>80266</v>
          </cell>
          <cell r="L110" t="str">
            <v>제105호표</v>
          </cell>
        </row>
        <row r="111">
          <cell r="A111" t="str">
            <v>앵커볼트EA</v>
          </cell>
          <cell r="B111">
            <v>106</v>
          </cell>
          <cell r="D111" t="str">
            <v>앵커볼트</v>
          </cell>
          <cell r="G111" t="str">
            <v>EA</v>
          </cell>
          <cell r="H111">
            <v>1324</v>
          </cell>
          <cell r="I111">
            <v>16749</v>
          </cell>
          <cell r="J111" t="str">
            <v/>
          </cell>
          <cell r="K111">
            <v>18073</v>
          </cell>
          <cell r="L111" t="str">
            <v>제106호표</v>
          </cell>
        </row>
        <row r="112">
          <cell r="A112" t="str">
            <v>HILTI 앵커볼트 HY-200 M20X240LEA</v>
          </cell>
          <cell r="B112">
            <v>107</v>
          </cell>
          <cell r="D112" t="str">
            <v xml:space="preserve">HILTI 앵커볼트 </v>
          </cell>
          <cell r="F112" t="str">
            <v>HY-200 M20X240L</v>
          </cell>
          <cell r="G112" t="str">
            <v>EA</v>
          </cell>
          <cell r="H112">
            <v>12527</v>
          </cell>
          <cell r="I112">
            <v>26360</v>
          </cell>
          <cell r="J112" t="str">
            <v/>
          </cell>
          <cell r="K112">
            <v>38887</v>
          </cell>
          <cell r="L112" t="str">
            <v>제107호표</v>
          </cell>
        </row>
        <row r="113">
          <cell r="A113" t="str">
            <v>HILTI 앵커볼트 HY-200 M16X190LEA</v>
          </cell>
          <cell r="B113">
            <v>108</v>
          </cell>
          <cell r="D113" t="str">
            <v xml:space="preserve">HILTI 앵커볼트 </v>
          </cell>
          <cell r="F113" t="str">
            <v>HY-200 M16X190L</v>
          </cell>
          <cell r="G113" t="str">
            <v>EA</v>
          </cell>
          <cell r="H113">
            <v>9834</v>
          </cell>
          <cell r="I113">
            <v>16749</v>
          </cell>
          <cell r="J113" t="str">
            <v/>
          </cell>
          <cell r="K113">
            <v>26583</v>
          </cell>
          <cell r="L113" t="str">
            <v>제108호표</v>
          </cell>
        </row>
        <row r="114">
          <cell r="A114" t="str">
            <v>각파이프30*30*1.4T(S)m</v>
          </cell>
          <cell r="B114">
            <v>109</v>
          </cell>
          <cell r="D114" t="str">
            <v>각파이프</v>
          </cell>
          <cell r="F114" t="str">
            <v>30*30*1.4T(S)</v>
          </cell>
          <cell r="G114" t="str">
            <v>m</v>
          </cell>
          <cell r="H114">
            <v>3489</v>
          </cell>
          <cell r="I114">
            <v>9304</v>
          </cell>
          <cell r="J114" t="str">
            <v/>
          </cell>
          <cell r="K114">
            <v>12793</v>
          </cell>
          <cell r="L114" t="str">
            <v>제109호표</v>
          </cell>
        </row>
        <row r="115">
          <cell r="A115" t="str">
            <v>각파이프30*30*1.4T(R)m</v>
          </cell>
          <cell r="B115">
            <v>110</v>
          </cell>
          <cell r="D115" t="str">
            <v>각파이프</v>
          </cell>
          <cell r="F115" t="str">
            <v>30*30*1.4T(R)</v>
          </cell>
          <cell r="G115" t="str">
            <v>m</v>
          </cell>
          <cell r="H115">
            <v>6687</v>
          </cell>
          <cell r="I115">
            <v>11781</v>
          </cell>
          <cell r="J115" t="str">
            <v/>
          </cell>
          <cell r="K115">
            <v>18468</v>
          </cell>
          <cell r="L115" t="str">
            <v>제110호표</v>
          </cell>
        </row>
        <row r="116">
          <cell r="A116" t="str">
            <v>각파이프40*40*1.4T(S)m</v>
          </cell>
          <cell r="B116">
            <v>111</v>
          </cell>
          <cell r="D116" t="str">
            <v>각파이프</v>
          </cell>
          <cell r="F116" t="str">
            <v>40*40*1.4T(S)</v>
          </cell>
          <cell r="G116" t="str">
            <v>m</v>
          </cell>
          <cell r="H116">
            <v>4707</v>
          </cell>
          <cell r="I116">
            <v>12630</v>
          </cell>
          <cell r="J116" t="str">
            <v/>
          </cell>
          <cell r="K116">
            <v>17337</v>
          </cell>
          <cell r="L116" t="str">
            <v>제111호표</v>
          </cell>
        </row>
        <row r="117">
          <cell r="A117" t="str">
            <v>각파이프40*40*1.4T(R)m</v>
          </cell>
          <cell r="B117">
            <v>112</v>
          </cell>
          <cell r="D117" t="str">
            <v>각파이프</v>
          </cell>
          <cell r="F117" t="str">
            <v>40*40*1.4T(R)</v>
          </cell>
          <cell r="G117" t="str">
            <v>m</v>
          </cell>
          <cell r="H117">
            <v>8477</v>
          </cell>
          <cell r="I117">
            <v>16001</v>
          </cell>
          <cell r="J117" t="str">
            <v/>
          </cell>
          <cell r="K117">
            <v>24478</v>
          </cell>
          <cell r="L117" t="str">
            <v>제112호표</v>
          </cell>
        </row>
        <row r="118">
          <cell r="A118" t="str">
            <v>각파이프50*50*1.4T(S)m</v>
          </cell>
          <cell r="B118">
            <v>113</v>
          </cell>
          <cell r="D118" t="str">
            <v>각파이프</v>
          </cell>
          <cell r="F118" t="str">
            <v>50*50*1.4T(S)</v>
          </cell>
          <cell r="G118" t="str">
            <v>m</v>
          </cell>
          <cell r="H118">
            <v>5937</v>
          </cell>
          <cell r="I118">
            <v>15962</v>
          </cell>
          <cell r="J118" t="str">
            <v/>
          </cell>
          <cell r="K118">
            <v>21899</v>
          </cell>
          <cell r="L118" t="str">
            <v>제113호표</v>
          </cell>
        </row>
        <row r="119">
          <cell r="A119" t="str">
            <v>각파이프100*50*2.3T(S)m</v>
          </cell>
          <cell r="B119">
            <v>114</v>
          </cell>
          <cell r="D119" t="str">
            <v>각파이프</v>
          </cell>
          <cell r="F119" t="str">
            <v>100*50*2.3T(S)</v>
          </cell>
          <cell r="G119" t="str">
            <v>m</v>
          </cell>
          <cell r="H119">
            <v>9571</v>
          </cell>
          <cell r="I119">
            <v>37498</v>
          </cell>
          <cell r="J119" t="str">
            <v/>
          </cell>
          <cell r="K119">
            <v>47069</v>
          </cell>
          <cell r="L119" t="str">
            <v>제114호표</v>
          </cell>
        </row>
        <row r="120">
          <cell r="A120" t="str">
            <v>각파이프100*50*2.3T(R)m</v>
          </cell>
          <cell r="B120">
            <v>115</v>
          </cell>
          <cell r="D120" t="str">
            <v>각파이프</v>
          </cell>
          <cell r="F120" t="str">
            <v>100*50*2.3T(R)</v>
          </cell>
          <cell r="G120" t="str">
            <v>m</v>
          </cell>
          <cell r="H120">
            <v>13909</v>
          </cell>
          <cell r="I120">
            <v>47961</v>
          </cell>
          <cell r="J120" t="str">
            <v/>
          </cell>
          <cell r="K120">
            <v>61870</v>
          </cell>
          <cell r="L120" t="str">
            <v>제115호표</v>
          </cell>
        </row>
        <row r="121">
          <cell r="A121" t="str">
            <v>사각형강(SRT275)ㅁ-50X50X3.2TKG</v>
          </cell>
          <cell r="B121">
            <v>116</v>
          </cell>
          <cell r="D121" t="str">
            <v>사각형강</v>
          </cell>
          <cell r="F121" t="str">
            <v>(SRT275)ㅁ-50X50X3.2T</v>
          </cell>
          <cell r="G121" t="str">
            <v>KG</v>
          </cell>
          <cell r="H121">
            <v>1839</v>
          </cell>
          <cell r="I121">
            <v>6782</v>
          </cell>
          <cell r="J121" t="str">
            <v/>
          </cell>
          <cell r="K121">
            <v>8621</v>
          </cell>
          <cell r="L121" t="str">
            <v>제116호표</v>
          </cell>
        </row>
        <row r="122">
          <cell r="A122" t="str">
            <v>아연도각파이프30*30*1.6T(S)m</v>
          </cell>
          <cell r="B122">
            <v>117</v>
          </cell>
          <cell r="D122" t="str">
            <v>아연도각파이프</v>
          </cell>
          <cell r="F122" t="str">
            <v>30*30*1.6T(S)</v>
          </cell>
          <cell r="G122" t="str">
            <v>m</v>
          </cell>
          <cell r="H122">
            <v>3017</v>
          </cell>
          <cell r="I122">
            <v>10403</v>
          </cell>
          <cell r="J122" t="str">
            <v/>
          </cell>
          <cell r="K122">
            <v>13420</v>
          </cell>
          <cell r="L122" t="str">
            <v>제117호표</v>
          </cell>
        </row>
        <row r="123">
          <cell r="A123" t="str">
            <v>아연도각파이프40*40*1.6T(S)m</v>
          </cell>
          <cell r="B123">
            <v>118</v>
          </cell>
          <cell r="D123" t="str">
            <v>아연도각파이프</v>
          </cell>
          <cell r="F123" t="str">
            <v>40*40*1.6T(S)</v>
          </cell>
          <cell r="G123" t="str">
            <v>m</v>
          </cell>
          <cell r="H123">
            <v>4079</v>
          </cell>
          <cell r="I123">
            <v>14143</v>
          </cell>
          <cell r="J123" t="str">
            <v/>
          </cell>
          <cell r="K123">
            <v>18222</v>
          </cell>
          <cell r="L123" t="str">
            <v>제118호표</v>
          </cell>
        </row>
        <row r="124">
          <cell r="A124" t="str">
            <v>ST'L 각파이프천장보강구조틀ㅁ-30*30*1.4T(S),@900㎡</v>
          </cell>
          <cell r="B124">
            <v>119</v>
          </cell>
          <cell r="D124" t="str">
            <v>ST'L 각파이프천장보강구조틀</v>
          </cell>
          <cell r="F124" t="str">
            <v>ㅁ-30*30*1.4T(S),@900</v>
          </cell>
          <cell r="G124" t="str">
            <v>㎡</v>
          </cell>
          <cell r="H124">
            <v>11433</v>
          </cell>
          <cell r="I124">
            <v>36180</v>
          </cell>
          <cell r="J124" t="str">
            <v/>
          </cell>
          <cell r="K124">
            <v>47613</v>
          </cell>
          <cell r="L124" t="str">
            <v>제119호표</v>
          </cell>
        </row>
        <row r="125">
          <cell r="A125" t="str">
            <v>ST'L 각파이프구조틀ㅁ-30*30*1.4T(S),@450㎡</v>
          </cell>
          <cell r="B125">
            <v>120</v>
          </cell>
          <cell r="D125" t="str">
            <v>ST'L 각파이프구조틀</v>
          </cell>
          <cell r="F125" t="str">
            <v>ㅁ-30*30*1.4T(S),@450</v>
          </cell>
          <cell r="G125" t="str">
            <v>㎡</v>
          </cell>
          <cell r="H125">
            <v>15506</v>
          </cell>
          <cell r="I125">
            <v>41350</v>
          </cell>
          <cell r="J125" t="str">
            <v/>
          </cell>
          <cell r="K125">
            <v>56856</v>
          </cell>
          <cell r="L125" t="str">
            <v>제120호표</v>
          </cell>
        </row>
        <row r="126">
          <cell r="A126" t="str">
            <v>레일조명 파이프보강ㅁ-30*30, 도장포함m</v>
          </cell>
          <cell r="B126">
            <v>121</v>
          </cell>
          <cell r="D126" t="str">
            <v>레일조명 파이프보강</v>
          </cell>
          <cell r="F126" t="str">
            <v>ㅁ-30*30, 도장포함</v>
          </cell>
          <cell r="G126" t="str">
            <v>m</v>
          </cell>
          <cell r="H126">
            <v>9328</v>
          </cell>
          <cell r="I126">
            <v>26988</v>
          </cell>
          <cell r="J126" t="str">
            <v/>
          </cell>
          <cell r="K126">
            <v>36316</v>
          </cell>
          <cell r="L126" t="str">
            <v>제121호표</v>
          </cell>
        </row>
        <row r="127">
          <cell r="A127" t="str">
            <v>ST'L 각파이프구조틀ㅁ-50*50*1.4T(S),@450㎡</v>
          </cell>
          <cell r="B127">
            <v>122</v>
          </cell>
          <cell r="D127" t="str">
            <v>ST'L 각파이프구조틀</v>
          </cell>
          <cell r="F127" t="str">
            <v>ㅁ-50*50*1.4T(S),@450</v>
          </cell>
          <cell r="G127" t="str">
            <v>㎡</v>
          </cell>
          <cell r="H127">
            <v>26386</v>
          </cell>
          <cell r="I127">
            <v>70941</v>
          </cell>
          <cell r="J127" t="str">
            <v/>
          </cell>
          <cell r="K127">
            <v>97327</v>
          </cell>
          <cell r="L127" t="str">
            <v>제122호표</v>
          </cell>
        </row>
        <row r="128">
          <cell r="A128" t="str">
            <v>ST'L 각파이프구조틀ㅁ-50*100*2.3T(S),@900㎡</v>
          </cell>
          <cell r="B128">
            <v>123</v>
          </cell>
          <cell r="D128" t="str">
            <v>ST'L 각파이프구조틀</v>
          </cell>
          <cell r="F128" t="str">
            <v>ㅁ-50*100*2.3T(S),@900</v>
          </cell>
          <cell r="G128" t="str">
            <v>㎡</v>
          </cell>
          <cell r="H128">
            <v>28326</v>
          </cell>
          <cell r="I128">
            <v>114495</v>
          </cell>
          <cell r="J128" t="str">
            <v/>
          </cell>
          <cell r="K128">
            <v>142821</v>
          </cell>
          <cell r="L128" t="str">
            <v>제123호표</v>
          </cell>
        </row>
        <row r="129">
          <cell r="A129" t="str">
            <v>아연도 각파이프구조틀ㅁ-40*40*1.6T(S),@450㎡</v>
          </cell>
          <cell r="B129">
            <v>124</v>
          </cell>
          <cell r="D129" t="str">
            <v>아연도 각파이프구조틀</v>
          </cell>
          <cell r="F129" t="str">
            <v>ㅁ-40*40*1.6T(S),@450</v>
          </cell>
          <cell r="G129" t="str">
            <v>㎡</v>
          </cell>
          <cell r="H129">
            <v>22898</v>
          </cell>
          <cell r="I129">
            <v>89063</v>
          </cell>
          <cell r="J129" t="str">
            <v/>
          </cell>
          <cell r="K129">
            <v>111961</v>
          </cell>
          <cell r="L129" t="str">
            <v>제124호표</v>
          </cell>
        </row>
        <row r="130">
          <cell r="A130" t="str">
            <v>각파이프구조틀보강30*30*1.4T(S),@450㎡</v>
          </cell>
          <cell r="B130">
            <v>125</v>
          </cell>
          <cell r="D130" t="str">
            <v>각파이프구조틀보강</v>
          </cell>
          <cell r="F130" t="str">
            <v>30*30*1.4T(S),@450</v>
          </cell>
          <cell r="G130" t="str">
            <v>㎡</v>
          </cell>
          <cell r="H130">
            <v>4647</v>
          </cell>
          <cell r="I130">
            <v>25199</v>
          </cell>
          <cell r="J130" t="str">
            <v/>
          </cell>
          <cell r="K130">
            <v>29846</v>
          </cell>
          <cell r="L130" t="str">
            <v>제125호표</v>
          </cell>
        </row>
        <row r="131">
          <cell r="A131" t="str">
            <v>각파이프구조틀천장보강30*30*1.4T(S),@900㎡</v>
          </cell>
          <cell r="B131">
            <v>126</v>
          </cell>
          <cell r="D131" t="str">
            <v>각파이프구조틀천장보강</v>
          </cell>
          <cell r="F131" t="str">
            <v>30*30*1.4T(S),@900</v>
          </cell>
          <cell r="G131" t="str">
            <v>㎡</v>
          </cell>
          <cell r="H131">
            <v>3680</v>
          </cell>
          <cell r="I131">
            <v>15505</v>
          </cell>
          <cell r="J131" t="str">
            <v/>
          </cell>
          <cell r="K131">
            <v>19185</v>
          </cell>
          <cell r="L131" t="str">
            <v>제126호표</v>
          </cell>
        </row>
        <row r="132">
          <cell r="A132" t="str">
            <v>각파이프구조틀보강30*30*1.4T(R),@450㎡</v>
          </cell>
          <cell r="B132">
            <v>127</v>
          </cell>
          <cell r="D132" t="str">
            <v>각파이프구조틀보강</v>
          </cell>
          <cell r="F132" t="str">
            <v>30*30*1.4T(R),@450</v>
          </cell>
          <cell r="G132" t="str">
            <v>㎡</v>
          </cell>
          <cell r="H132">
            <v>5313</v>
          </cell>
          <cell r="I132">
            <v>25714</v>
          </cell>
          <cell r="J132" t="str">
            <v/>
          </cell>
          <cell r="K132">
            <v>31027</v>
          </cell>
          <cell r="L132" t="str">
            <v>제127호표</v>
          </cell>
        </row>
        <row r="133">
          <cell r="A133" t="str">
            <v>각파이프구조틀보강50*50*1.4T(S),@450㎡</v>
          </cell>
          <cell r="B133">
            <v>128</v>
          </cell>
          <cell r="D133" t="str">
            <v>각파이프구조틀보강</v>
          </cell>
          <cell r="F133" t="str">
            <v>50*50*1.4T(S),@450</v>
          </cell>
          <cell r="G133" t="str">
            <v>㎡</v>
          </cell>
          <cell r="H133">
            <v>5157</v>
          </cell>
          <cell r="I133">
            <v>26585</v>
          </cell>
          <cell r="J133" t="str">
            <v/>
          </cell>
          <cell r="K133">
            <v>31742</v>
          </cell>
          <cell r="L133" t="str">
            <v>제128호표</v>
          </cell>
        </row>
        <row r="134">
          <cell r="A134" t="str">
            <v>각파이프구조틀보강100*50*2.3T(S),@900㎡</v>
          </cell>
          <cell r="B134">
            <v>129</v>
          </cell>
          <cell r="D134" t="str">
            <v>각파이프구조틀보강</v>
          </cell>
          <cell r="F134" t="str">
            <v>100*50*2.3T(S),@900</v>
          </cell>
          <cell r="G134" t="str">
            <v>㎡</v>
          </cell>
          <cell r="H134">
            <v>7058</v>
          </cell>
          <cell r="I134">
            <v>31167</v>
          </cell>
          <cell r="J134" t="str">
            <v/>
          </cell>
          <cell r="K134">
            <v>38225</v>
          </cell>
          <cell r="L134" t="str">
            <v>제129호표</v>
          </cell>
        </row>
        <row r="135">
          <cell r="A135" t="str">
            <v>아연도각파이프구조틀보강40*40*1.6T(S),@450㎡</v>
          </cell>
          <cell r="B135">
            <v>130</v>
          </cell>
          <cell r="D135" t="str">
            <v>아연도각파이프구조틀보강</v>
          </cell>
          <cell r="F135" t="str">
            <v>40*40*1.6T(S),@450</v>
          </cell>
          <cell r="G135" t="str">
            <v>㎡</v>
          </cell>
          <cell r="H135">
            <v>4770</v>
          </cell>
          <cell r="I135">
            <v>26206</v>
          </cell>
          <cell r="J135" t="str">
            <v/>
          </cell>
          <cell r="K135">
            <v>30976</v>
          </cell>
          <cell r="L135" t="str">
            <v>제130호표</v>
          </cell>
        </row>
        <row r="136">
          <cell r="A136" t="str">
            <v>격자메탈 그리드갈바,T=1.6㎡</v>
          </cell>
          <cell r="B136">
            <v>131</v>
          </cell>
          <cell r="D136" t="str">
            <v>격자메탈 그리드</v>
          </cell>
          <cell r="F136" t="str">
            <v>갈바,T=1.6</v>
          </cell>
          <cell r="G136" t="str">
            <v>㎡</v>
          </cell>
          <cell r="H136">
            <v>24569</v>
          </cell>
          <cell r="I136">
            <v>86534</v>
          </cell>
          <cell r="J136" t="str">
            <v/>
          </cell>
          <cell r="K136">
            <v>111103</v>
          </cell>
          <cell r="L136" t="str">
            <v>제131호표</v>
          </cell>
        </row>
        <row r="137">
          <cell r="A137" t="str">
            <v>ST'L PLATEGAL-V, THK=1.6mm(S)㎡</v>
          </cell>
          <cell r="B137">
            <v>132</v>
          </cell>
          <cell r="D137" t="str">
            <v>ST'L PLATE</v>
          </cell>
          <cell r="F137" t="str">
            <v>GAL-V, THK=1.6mm(S)</v>
          </cell>
          <cell r="G137" t="str">
            <v>㎡</v>
          </cell>
          <cell r="H137">
            <v>24569</v>
          </cell>
          <cell r="I137">
            <v>86534</v>
          </cell>
          <cell r="J137" t="str">
            <v/>
          </cell>
          <cell r="K137">
            <v>111103</v>
          </cell>
          <cell r="L137" t="str">
            <v>제132호표</v>
          </cell>
        </row>
        <row r="138">
          <cell r="A138" t="str">
            <v>ST'L PLATEGAL-V, THK=1.6mm(R)㎡</v>
          </cell>
          <cell r="B138">
            <v>133</v>
          </cell>
          <cell r="D138" t="str">
            <v>ST'L PLATE</v>
          </cell>
          <cell r="F138" t="str">
            <v>GAL-V, THK=1.6mm(R)</v>
          </cell>
          <cell r="G138" t="str">
            <v>㎡</v>
          </cell>
          <cell r="H138">
            <v>31962</v>
          </cell>
          <cell r="I138">
            <v>138200</v>
          </cell>
          <cell r="J138" t="str">
            <v/>
          </cell>
          <cell r="K138">
            <v>170162</v>
          </cell>
          <cell r="L138" t="str">
            <v>제133호표</v>
          </cell>
        </row>
        <row r="139">
          <cell r="A139" t="str">
            <v>ST'L PLATE(아연도강판)PL4.5T, 데크플레이트㎡</v>
          </cell>
          <cell r="B139">
            <v>134</v>
          </cell>
          <cell r="D139" t="str">
            <v>ST'L PLATE(아연도강판)</v>
          </cell>
          <cell r="F139" t="str">
            <v>PL4.5T, 데크플레이트</v>
          </cell>
          <cell r="G139" t="str">
            <v>㎡</v>
          </cell>
          <cell r="H139">
            <v>64988</v>
          </cell>
          <cell r="I139">
            <v>124692</v>
          </cell>
          <cell r="J139" t="str">
            <v/>
          </cell>
          <cell r="K139">
            <v>189680</v>
          </cell>
          <cell r="L139" t="str">
            <v>제134호표</v>
          </cell>
        </row>
        <row r="140">
          <cell r="A140" t="str">
            <v>ST'L PLATETHK=10mm㎡</v>
          </cell>
          <cell r="B140">
            <v>135</v>
          </cell>
          <cell r="D140" t="str">
            <v>ST'L PLATE</v>
          </cell>
          <cell r="F140" t="str">
            <v>THK=10mm</v>
          </cell>
          <cell r="G140" t="str">
            <v>㎡</v>
          </cell>
          <cell r="H140">
            <v>140756</v>
          </cell>
          <cell r="I140">
            <v>426233</v>
          </cell>
          <cell r="J140" t="str">
            <v/>
          </cell>
          <cell r="K140">
            <v>566989</v>
          </cell>
          <cell r="L140" t="str">
            <v>제135호표</v>
          </cell>
        </row>
        <row r="141">
          <cell r="A141" t="str">
            <v>SUS PLATETHK=1.5mm(S)㎡</v>
          </cell>
          <cell r="B141">
            <v>136</v>
          </cell>
          <cell r="D141" t="str">
            <v>SUS PLATE</v>
          </cell>
          <cell r="F141" t="str">
            <v>THK=1.5mm(S)</v>
          </cell>
          <cell r="G141" t="str">
            <v>㎡</v>
          </cell>
          <cell r="H141">
            <v>65118</v>
          </cell>
          <cell r="I141">
            <v>130065</v>
          </cell>
          <cell r="J141" t="str">
            <v/>
          </cell>
          <cell r="K141">
            <v>195183</v>
          </cell>
          <cell r="L141" t="str">
            <v>제136호표</v>
          </cell>
        </row>
        <row r="142">
          <cell r="A142" t="str">
            <v>SUS PLATETHK=1.5mm(R)㎡</v>
          </cell>
          <cell r="B142">
            <v>137</v>
          </cell>
          <cell r="D142" t="str">
            <v>SUS PLATE</v>
          </cell>
          <cell r="F142" t="str">
            <v>THK=1.5mm(R)</v>
          </cell>
          <cell r="G142" t="str">
            <v>㎡</v>
          </cell>
          <cell r="H142">
            <v>65784</v>
          </cell>
          <cell r="I142">
            <v>130580</v>
          </cell>
          <cell r="J142" t="str">
            <v/>
          </cell>
          <cell r="K142">
            <v>196364</v>
          </cell>
          <cell r="L142" t="str">
            <v>제137호표</v>
          </cell>
        </row>
        <row r="143">
          <cell r="A143" t="str">
            <v>BLACK SUS PLATE(H/L)MT-05, THK=1.5mm(S)㎡</v>
          </cell>
          <cell r="B143">
            <v>138</v>
          </cell>
          <cell r="D143" t="str">
            <v>BLACK SUS PLATE(H/L)</v>
          </cell>
          <cell r="F143" t="str">
            <v>MT-05, THK=1.5mm(S)</v>
          </cell>
          <cell r="G143" t="str">
            <v>㎡</v>
          </cell>
          <cell r="H143">
            <v>88382</v>
          </cell>
          <cell r="I143">
            <v>130065</v>
          </cell>
          <cell r="J143" t="str">
            <v/>
          </cell>
          <cell r="K143">
            <v>218447</v>
          </cell>
          <cell r="L143" t="str">
            <v>제138호표</v>
          </cell>
        </row>
        <row r="144">
          <cell r="A144" t="str">
            <v>BRONZE SUS PLATEMT-06, THK=1.5mm(S)㎡</v>
          </cell>
          <cell r="B144">
            <v>139</v>
          </cell>
          <cell r="D144" t="str">
            <v>BRONZE SUS PLATE</v>
          </cell>
          <cell r="F144" t="str">
            <v>MT-06, THK=1.5mm(S)</v>
          </cell>
          <cell r="G144" t="str">
            <v>㎡</v>
          </cell>
          <cell r="H144">
            <v>110932</v>
          </cell>
          <cell r="I144">
            <v>130065</v>
          </cell>
          <cell r="J144" t="str">
            <v/>
          </cell>
          <cell r="K144">
            <v>240997</v>
          </cell>
          <cell r="L144" t="str">
            <v>제139호표</v>
          </cell>
        </row>
        <row r="145">
          <cell r="A145" t="str">
            <v>ART HL SUS PLATEMT-07, THK=1.5mm(S)㎡</v>
          </cell>
          <cell r="B145">
            <v>140</v>
          </cell>
          <cell r="D145" t="str">
            <v>ART HL SUS PLATE</v>
          </cell>
          <cell r="F145" t="str">
            <v>MT-07, THK=1.5mm(S)</v>
          </cell>
          <cell r="G145" t="str">
            <v>㎡</v>
          </cell>
          <cell r="H145">
            <v>84532</v>
          </cell>
          <cell r="I145">
            <v>130065</v>
          </cell>
          <cell r="J145" t="str">
            <v/>
          </cell>
          <cell r="K145">
            <v>214597</v>
          </cell>
          <cell r="L145" t="str">
            <v>제140호표</v>
          </cell>
        </row>
        <row r="146">
          <cell r="A146" t="str">
            <v>출입구 몰딩SUS 평철 5Tm</v>
          </cell>
          <cell r="B146">
            <v>141</v>
          </cell>
          <cell r="D146" t="str">
            <v>출입구 몰딩</v>
          </cell>
          <cell r="F146" t="str">
            <v>SUS 평철 5T</v>
          </cell>
          <cell r="G146" t="str">
            <v>m</v>
          </cell>
          <cell r="H146">
            <v>11258</v>
          </cell>
          <cell r="I146">
            <v>27091</v>
          </cell>
          <cell r="J146" t="str">
            <v/>
          </cell>
          <cell r="K146">
            <v>38349</v>
          </cell>
          <cell r="L146" t="str">
            <v>제141호표</v>
          </cell>
        </row>
        <row r="147">
          <cell r="A147" t="str">
            <v>계단 챌판 자재/시공SUS(H/L),H150*10T,제작사양m</v>
          </cell>
          <cell r="B147">
            <v>142</v>
          </cell>
          <cell r="D147" t="str">
            <v>계단 챌판 자재/시공</v>
          </cell>
          <cell r="F147" t="str">
            <v>SUS(H/L),H150*10T,제작사양</v>
          </cell>
          <cell r="G147" t="str">
            <v>m</v>
          </cell>
          <cell r="H147">
            <v>62428</v>
          </cell>
          <cell r="I147">
            <v>97432</v>
          </cell>
          <cell r="J147" t="str">
            <v/>
          </cell>
          <cell r="K147">
            <v>159860</v>
          </cell>
          <cell r="L147" t="str">
            <v>제142호표</v>
          </cell>
        </row>
        <row r="148">
          <cell r="A148" t="str">
            <v>갈바점검구450*450EA</v>
          </cell>
          <cell r="B148">
            <v>143</v>
          </cell>
          <cell r="D148" t="str">
            <v>갈바점검구</v>
          </cell>
          <cell r="F148" t="str">
            <v>450*450</v>
          </cell>
          <cell r="G148" t="str">
            <v>EA</v>
          </cell>
          <cell r="H148">
            <v>54054</v>
          </cell>
          <cell r="I148">
            <v>85144</v>
          </cell>
          <cell r="J148" t="str">
            <v/>
          </cell>
          <cell r="K148">
            <v>139198</v>
          </cell>
          <cell r="L148" t="str">
            <v>제143호표</v>
          </cell>
        </row>
        <row r="149">
          <cell r="A149" t="str">
            <v>ST'L 간접등박스(도장포함)갈바1.6T,W(30+21+20+40+80+80)m</v>
          </cell>
          <cell r="B149">
            <v>144</v>
          </cell>
          <cell r="D149" t="str">
            <v>ST'L 간접등박스(도장포함)</v>
          </cell>
          <cell r="F149" t="str">
            <v>갈바1.6T,W(30+21+20+40+80+80)</v>
          </cell>
          <cell r="G149" t="str">
            <v>m</v>
          </cell>
          <cell r="H149">
            <v>14277</v>
          </cell>
          <cell r="I149">
            <v>32791</v>
          </cell>
          <cell r="J149" t="str">
            <v/>
          </cell>
          <cell r="K149">
            <v>47068</v>
          </cell>
          <cell r="L149" t="str">
            <v>제144호표</v>
          </cell>
        </row>
        <row r="150">
          <cell r="A150" t="str">
            <v>금속 몰딩(PT-02,도장포함)갈바1.6T,W(30+15+10+15+30)m</v>
          </cell>
          <cell r="B150">
            <v>145</v>
          </cell>
          <cell r="D150" t="str">
            <v>금속 몰딩(PT-02,도장포함)</v>
          </cell>
          <cell r="F150" t="str">
            <v>갈바1.6T,W(30+15+10+15+30)</v>
          </cell>
          <cell r="G150" t="str">
            <v>m</v>
          </cell>
          <cell r="H150">
            <v>7434</v>
          </cell>
          <cell r="I150">
            <v>12144</v>
          </cell>
          <cell r="J150" t="str">
            <v/>
          </cell>
          <cell r="K150">
            <v>19578</v>
          </cell>
          <cell r="L150" t="str">
            <v>제145호표</v>
          </cell>
        </row>
        <row r="151">
          <cell r="A151" t="str">
            <v>금속 몰딩(PT-02,도장포함)갈바1.6T,W(30+8+10+10+8+30)m</v>
          </cell>
          <cell r="B151">
            <v>146</v>
          </cell>
          <cell r="D151" t="str">
            <v>금속 몰딩(PT-02,도장포함)</v>
          </cell>
          <cell r="F151" t="str">
            <v>갈바1.6T,W(30+8+10+10+8+30)</v>
          </cell>
          <cell r="G151" t="str">
            <v>m</v>
          </cell>
          <cell r="H151">
            <v>8434</v>
          </cell>
          <cell r="I151">
            <v>12144</v>
          </cell>
          <cell r="J151" t="str">
            <v/>
          </cell>
          <cell r="K151">
            <v>20578</v>
          </cell>
          <cell r="L151" t="str">
            <v>제146호표</v>
          </cell>
        </row>
        <row r="152">
          <cell r="A152" t="str">
            <v>단천정(각파이프보강,도장포함)갈바1.6T,W(20+590+500+20)m</v>
          </cell>
          <cell r="B152">
            <v>147</v>
          </cell>
          <cell r="D152" t="str">
            <v>단천정(각파이프보강,도장포함)</v>
          </cell>
          <cell r="F152" t="str">
            <v>갈바1.6T,W(20+590+500+20)</v>
          </cell>
          <cell r="G152" t="str">
            <v>m</v>
          </cell>
          <cell r="H152">
            <v>59352</v>
          </cell>
          <cell r="I152">
            <v>183968</v>
          </cell>
          <cell r="J152" t="str">
            <v/>
          </cell>
          <cell r="K152">
            <v>243320</v>
          </cell>
          <cell r="L152" t="str">
            <v>제147호표</v>
          </cell>
        </row>
        <row r="153">
          <cell r="A153" t="str">
            <v>하부간접등박스(각파이프보강,도장포함)갈바1.6T,W(10+50+150+20)m</v>
          </cell>
          <cell r="B153">
            <v>148</v>
          </cell>
          <cell r="D153" t="str">
            <v>하부간접등박스(각파이프보강,도장포함)</v>
          </cell>
          <cell r="F153" t="str">
            <v>갈바1.6T,W(10+50+150+20)</v>
          </cell>
          <cell r="G153" t="str">
            <v>m</v>
          </cell>
          <cell r="H153">
            <v>14468</v>
          </cell>
          <cell r="I153">
            <v>37443</v>
          </cell>
          <cell r="J153" t="str">
            <v/>
          </cell>
          <cell r="K153">
            <v>51911</v>
          </cell>
          <cell r="L153" t="str">
            <v>제148호표</v>
          </cell>
        </row>
        <row r="154">
          <cell r="A154" t="str">
            <v>상부간접등박스(각파이프보강,도장포함)갈바1.6T,W(30+21+230+200+200+10+40)m</v>
          </cell>
          <cell r="B154">
            <v>149</v>
          </cell>
          <cell r="D154" t="str">
            <v>상부간접등박스(각파이프보강,도장포함)</v>
          </cell>
          <cell r="F154" t="str">
            <v>갈바1.6T,W(30+21+230+200+200+10+40)</v>
          </cell>
          <cell r="G154" t="str">
            <v>m</v>
          </cell>
          <cell r="H154">
            <v>42404</v>
          </cell>
          <cell r="I154">
            <v>118846</v>
          </cell>
          <cell r="J154" t="str">
            <v/>
          </cell>
          <cell r="K154">
            <v>161250</v>
          </cell>
          <cell r="L154" t="str">
            <v>제149호표</v>
          </cell>
        </row>
        <row r="155">
          <cell r="A155" t="str">
            <v>단천정R(각파이프보강,도장포함)갈바1.6T,W(30+21+30+호597+100+20+20+31)m</v>
          </cell>
          <cell r="B155">
            <v>150</v>
          </cell>
          <cell r="D155" t="str">
            <v>단천정R(각파이프보강,도장포함)</v>
          </cell>
          <cell r="F155" t="str">
            <v>갈바1.6T,W(30+21+30+호597+100+20+20+31)</v>
          </cell>
          <cell r="G155" t="str">
            <v>m</v>
          </cell>
          <cell r="H155">
            <v>55673</v>
          </cell>
          <cell r="I155">
            <v>182299</v>
          </cell>
          <cell r="J155" t="str">
            <v/>
          </cell>
          <cell r="K155">
            <v>237972</v>
          </cell>
          <cell r="L155" t="str">
            <v>제150호표</v>
          </cell>
        </row>
        <row r="156">
          <cell r="A156" t="str">
            <v>레일금속박스(도장포함)갈바1.6T,W(10+23+20+55+30+55+20+21+30)m</v>
          </cell>
          <cell r="B156">
            <v>151</v>
          </cell>
          <cell r="D156" t="str">
            <v>레일금속박스(도장포함)</v>
          </cell>
          <cell r="F156" t="str">
            <v>갈바1.6T,W(10+23+20+55+30+55+20+21+30)</v>
          </cell>
          <cell r="G156" t="str">
            <v>m</v>
          </cell>
          <cell r="H156">
            <v>15933</v>
          </cell>
          <cell r="I156">
            <v>31577</v>
          </cell>
          <cell r="J156" t="str">
            <v/>
          </cell>
          <cell r="K156">
            <v>47510</v>
          </cell>
          <cell r="L156" t="str">
            <v>제151호표</v>
          </cell>
        </row>
        <row r="157">
          <cell r="A157" t="str">
            <v>ST'L 간접등박스(도장포함)갈바1.6T,W(20+350+200+200+10+40)m</v>
          </cell>
          <cell r="B157">
            <v>152</v>
          </cell>
          <cell r="D157" t="str">
            <v>ST'L 간접등박스(도장포함)</v>
          </cell>
          <cell r="F157" t="str">
            <v>갈바1.6T,W(20+350+200+200+10+40)</v>
          </cell>
          <cell r="G157" t="str">
            <v>m</v>
          </cell>
          <cell r="H157">
            <v>33177</v>
          </cell>
          <cell r="I157">
            <v>99591</v>
          </cell>
          <cell r="J157" t="str">
            <v/>
          </cell>
          <cell r="K157">
            <v>132768</v>
          </cell>
          <cell r="L157" t="str">
            <v>제152호표</v>
          </cell>
        </row>
        <row r="158">
          <cell r="A158" t="str">
            <v>ST'L 간접등박스(도장포함)갈바1.6T,W(30+21+200+150+150+10+40)m</v>
          </cell>
          <cell r="B158">
            <v>153</v>
          </cell>
          <cell r="D158" t="str">
            <v>ST'L 간접등박스(도장포함)</v>
          </cell>
          <cell r="F158" t="str">
            <v>갈바1.6T,W(30+21+200+150+150+10+40)</v>
          </cell>
          <cell r="G158" t="str">
            <v>m</v>
          </cell>
          <cell r="H158">
            <v>26617</v>
          </cell>
          <cell r="I158">
            <v>72872</v>
          </cell>
          <cell r="J158" t="str">
            <v/>
          </cell>
          <cell r="K158">
            <v>99489</v>
          </cell>
          <cell r="L158" t="str">
            <v>제153호표</v>
          </cell>
        </row>
        <row r="159">
          <cell r="A159" t="str">
            <v>ST'L 상부간접박스(도장포함)갈바1.6T,W(20+20+80+80)m</v>
          </cell>
          <cell r="B159">
            <v>154</v>
          </cell>
          <cell r="D159" t="str">
            <v>ST'L 상부간접박스(도장포함)</v>
          </cell>
          <cell r="F159" t="str">
            <v>갈바1.6T,W(20+20+80+80)</v>
          </cell>
          <cell r="G159" t="str">
            <v>m</v>
          </cell>
          <cell r="H159">
            <v>9871</v>
          </cell>
          <cell r="I159">
            <v>24289</v>
          </cell>
          <cell r="J159" t="str">
            <v/>
          </cell>
          <cell r="K159">
            <v>34160</v>
          </cell>
          <cell r="L159" t="str">
            <v>제154호표</v>
          </cell>
        </row>
        <row r="160">
          <cell r="A160" t="str">
            <v>ST'L 상부간접박스(도장포함)갈바1.6T,W(20+20+80+80)m</v>
          </cell>
          <cell r="B160">
            <v>155</v>
          </cell>
          <cell r="D160" t="str">
            <v>ST'L 상부간접박스(도장포함)</v>
          </cell>
          <cell r="F160" t="str">
            <v>갈바1.6T,W(20+20+80+80)</v>
          </cell>
          <cell r="G160" t="str">
            <v>m</v>
          </cell>
          <cell r="H160">
            <v>9871</v>
          </cell>
          <cell r="I160">
            <v>24289</v>
          </cell>
          <cell r="J160" t="str">
            <v/>
          </cell>
          <cell r="K160">
            <v>34160</v>
          </cell>
          <cell r="L160" t="str">
            <v>제155호표</v>
          </cell>
        </row>
        <row r="161">
          <cell r="A161" t="str">
            <v>Expended Metal 금속틀(도장포함)갈바1.6T,W(200*30+200+30)m</v>
          </cell>
          <cell r="B161">
            <v>156</v>
          </cell>
          <cell r="D161" t="str">
            <v>Expended Metal 금속틀(도장포함)</v>
          </cell>
          <cell r="F161" t="str">
            <v>갈바1.6T,W(200*30+200+30)</v>
          </cell>
          <cell r="G161" t="str">
            <v>m</v>
          </cell>
          <cell r="H161">
            <v>18806</v>
          </cell>
          <cell r="I161">
            <v>55868</v>
          </cell>
          <cell r="J161" t="str">
            <v/>
          </cell>
          <cell r="K161">
            <v>74674</v>
          </cell>
          <cell r="L161" t="str">
            <v>제156호표</v>
          </cell>
        </row>
        <row r="162">
          <cell r="A162" t="str">
            <v>Expended Metal 조명박스(도장포함)갈바1.6T,W(10+20+30+150+30+20+10)m</v>
          </cell>
          <cell r="B162">
            <v>157</v>
          </cell>
          <cell r="D162" t="str">
            <v>Expended Metal 조명박스(도장포함)</v>
          </cell>
          <cell r="F162" t="str">
            <v>갈바1.6T,W(10+20+30+150+30+20+10)</v>
          </cell>
          <cell r="G162" t="str">
            <v>m</v>
          </cell>
          <cell r="H162">
            <v>12277</v>
          </cell>
          <cell r="I162">
            <v>32791</v>
          </cell>
          <cell r="J162" t="str">
            <v/>
          </cell>
          <cell r="K162">
            <v>45068</v>
          </cell>
          <cell r="L162" t="str">
            <v>제157호표</v>
          </cell>
        </row>
        <row r="163">
          <cell r="A163" t="str">
            <v>유리난간대 하부프레임(도장포함)갈바1.6T,PT-02,W(100*118*100*118)m</v>
          </cell>
          <cell r="B163">
            <v>158</v>
          </cell>
          <cell r="D163" t="str">
            <v>유리난간대 하부프레임(도장포함)</v>
          </cell>
          <cell r="F163" t="str">
            <v>갈바1.6T,PT-02,W(100*118*100*118)</v>
          </cell>
          <cell r="G163" t="str">
            <v>m</v>
          </cell>
          <cell r="H163">
            <v>18119</v>
          </cell>
          <cell r="I163">
            <v>53438</v>
          </cell>
          <cell r="J163" t="str">
            <v/>
          </cell>
          <cell r="K163">
            <v>71557</v>
          </cell>
          <cell r="L163" t="str">
            <v>제158호표</v>
          </cell>
        </row>
        <row r="164">
          <cell r="A164" t="str">
            <v>유리난간대 두겁대(도장포함)갈바1.6T,PT-02,W(20*10)m</v>
          </cell>
          <cell r="B164">
            <v>159</v>
          </cell>
          <cell r="D164" t="str">
            <v>유리난간대 두겁대(도장포함)</v>
          </cell>
          <cell r="F164" t="str">
            <v>갈바1.6T,PT-02,W(20*10)</v>
          </cell>
          <cell r="G164" t="str">
            <v>m</v>
          </cell>
          <cell r="H164">
            <v>2030</v>
          </cell>
          <cell r="I164">
            <v>3642</v>
          </cell>
          <cell r="J164" t="str">
            <v/>
          </cell>
          <cell r="K164">
            <v>5672</v>
          </cell>
          <cell r="L164" t="str">
            <v>제159호표</v>
          </cell>
        </row>
        <row r="165">
          <cell r="A165" t="str">
            <v>우물천정 간접등박스(도장포함)갈바1.6T,W(20+20+200+200+10+40)m</v>
          </cell>
          <cell r="B165">
            <v>160</v>
          </cell>
          <cell r="D165" t="str">
            <v>우물천정 간접등박스(도장포함)</v>
          </cell>
          <cell r="F165" t="str">
            <v>갈바1.6T,W(20+20+200+200+10+40)</v>
          </cell>
          <cell r="G165" t="str">
            <v>m</v>
          </cell>
          <cell r="H165">
            <v>21837</v>
          </cell>
          <cell r="I165">
            <v>59511</v>
          </cell>
          <cell r="J165" t="str">
            <v/>
          </cell>
          <cell r="K165">
            <v>81348</v>
          </cell>
          <cell r="L165" t="str">
            <v>제160호표</v>
          </cell>
        </row>
        <row r="166">
          <cell r="A166" t="str">
            <v>ST'L 간접등박스(도장포함)갈바1.6T,W(20+20+200+200+10+40)m</v>
          </cell>
          <cell r="B166">
            <v>161</v>
          </cell>
          <cell r="D166" t="str">
            <v>ST'L 간접등박스(도장포함)</v>
          </cell>
          <cell r="F166" t="str">
            <v>갈바1.6T,W(20+20+200+200+10+40)</v>
          </cell>
          <cell r="G166" t="str">
            <v>m</v>
          </cell>
          <cell r="H166">
            <v>21837</v>
          </cell>
          <cell r="I166">
            <v>59511</v>
          </cell>
          <cell r="J166" t="str">
            <v/>
          </cell>
          <cell r="K166">
            <v>81348</v>
          </cell>
          <cell r="L166" t="str">
            <v>제161호표</v>
          </cell>
        </row>
        <row r="167">
          <cell r="A167" t="str">
            <v>화장실복도 간접등박스(도장포함)갈바1.6T,W(20+350+200+200+10+40)m</v>
          </cell>
          <cell r="B167">
            <v>162</v>
          </cell>
          <cell r="D167" t="str">
            <v>화장실복도 간접등박스(도장포함)</v>
          </cell>
          <cell r="F167" t="str">
            <v>갈바1.6T,W(20+350+200+200+10+40)</v>
          </cell>
          <cell r="G167" t="str">
            <v>m</v>
          </cell>
          <cell r="H167">
            <v>34177</v>
          </cell>
          <cell r="I167">
            <v>99591</v>
          </cell>
          <cell r="J167" t="str">
            <v/>
          </cell>
          <cell r="K167">
            <v>133768</v>
          </cell>
          <cell r="L167" t="str">
            <v>제162호표</v>
          </cell>
        </row>
        <row r="168">
          <cell r="A168" t="str">
            <v>ST'L 간접등박스(도장포함)갈바1.6T,W(30+21+200+200+200+10+40)m</v>
          </cell>
          <cell r="B168">
            <v>163</v>
          </cell>
          <cell r="D168" t="str">
            <v>ST'L 간접등박스(도장포함)</v>
          </cell>
          <cell r="F168" t="str">
            <v>갈바1.6T,W(30+21+200+200+200+10+40)</v>
          </cell>
          <cell r="G168" t="str">
            <v>m</v>
          </cell>
          <cell r="H168">
            <v>30054</v>
          </cell>
          <cell r="I168">
            <v>85017</v>
          </cell>
          <cell r="J168" t="str">
            <v/>
          </cell>
          <cell r="K168">
            <v>115071</v>
          </cell>
          <cell r="L168" t="str">
            <v>제163호표</v>
          </cell>
        </row>
        <row r="169">
          <cell r="A169" t="str">
            <v>간접등박스(도장포함)갈바1.6T,W(20+20+200+200+10+40)m</v>
          </cell>
          <cell r="B169">
            <v>164</v>
          </cell>
          <cell r="D169" t="str">
            <v>간접등박스(도장포함)</v>
          </cell>
          <cell r="F169" t="str">
            <v>갈바1.6T,W(20+20+200+200+10+40)</v>
          </cell>
          <cell r="G169" t="str">
            <v>m</v>
          </cell>
          <cell r="H169">
            <v>21837</v>
          </cell>
          <cell r="I169">
            <v>59511</v>
          </cell>
          <cell r="J169" t="str">
            <v/>
          </cell>
          <cell r="K169">
            <v>81348</v>
          </cell>
          <cell r="L169" t="str">
            <v>제164호표</v>
          </cell>
        </row>
        <row r="170">
          <cell r="A170" t="str">
            <v>석재 마감면 간접등박스(도장포함)갈바1.6T,W(20+350+300+200+10+40)m</v>
          </cell>
          <cell r="B170">
            <v>165</v>
          </cell>
          <cell r="D170" t="str">
            <v>석재 마감면 간접등박스(도장포함)</v>
          </cell>
          <cell r="F170" t="str">
            <v>갈바1.6T,W(20+350+300+200+10+40)</v>
          </cell>
          <cell r="G170" t="str">
            <v>m</v>
          </cell>
          <cell r="H170">
            <v>37614</v>
          </cell>
          <cell r="I170">
            <v>111738</v>
          </cell>
          <cell r="J170" t="str">
            <v/>
          </cell>
          <cell r="K170">
            <v>149352</v>
          </cell>
          <cell r="L170" t="str">
            <v>제165호표</v>
          </cell>
        </row>
        <row r="171">
          <cell r="A171" t="str">
            <v>전동커튼 박스(도장포함)갈바1.6T,W(20+200+300+20+300+20)m</v>
          </cell>
          <cell r="B171">
            <v>166</v>
          </cell>
          <cell r="D171" t="str">
            <v>전동커튼 박스(도장포함)</v>
          </cell>
          <cell r="F171" t="str">
            <v>갈바1.6T,W(20+200+300+20+300+20)</v>
          </cell>
          <cell r="G171" t="str">
            <v>m</v>
          </cell>
          <cell r="H171">
            <v>34553</v>
          </cell>
          <cell r="I171">
            <v>104450</v>
          </cell>
          <cell r="J171" t="str">
            <v/>
          </cell>
          <cell r="K171">
            <v>139003</v>
          </cell>
          <cell r="L171" t="str">
            <v>제166호표</v>
          </cell>
        </row>
        <row r="172">
          <cell r="A172" t="str">
            <v>날개벽 SUS 프레임(도장포함)MT-07,W(50+10+120+10+50)m</v>
          </cell>
          <cell r="B172">
            <v>167</v>
          </cell>
          <cell r="D172" t="str">
            <v>날개벽 SUS 프레임(도장포함)</v>
          </cell>
          <cell r="F172" t="str">
            <v>MT-07,W(50+10+120+10+50)</v>
          </cell>
          <cell r="G172" t="str">
            <v>m</v>
          </cell>
          <cell r="H172">
            <v>24287</v>
          </cell>
          <cell r="I172">
            <v>31215</v>
          </cell>
          <cell r="J172" t="str">
            <v/>
          </cell>
          <cell r="K172">
            <v>55502</v>
          </cell>
          <cell r="L172" t="str">
            <v>제167호표</v>
          </cell>
        </row>
        <row r="173">
          <cell r="A173" t="str">
            <v>은경 간접등박스(은경몰딩포함)MT-06,W(120+50+20+10+10)m</v>
          </cell>
          <cell r="B173">
            <v>168</v>
          </cell>
          <cell r="D173" t="str">
            <v>은경 간접등박스(은경몰딩포함)</v>
          </cell>
          <cell r="F173" t="str">
            <v>MT-06,W(120+50+20+10+10)</v>
          </cell>
          <cell r="G173" t="str">
            <v>m</v>
          </cell>
          <cell r="H173">
            <v>27295</v>
          </cell>
          <cell r="I173">
            <v>27313</v>
          </cell>
          <cell r="J173" t="str">
            <v/>
          </cell>
          <cell r="K173">
            <v>54608</v>
          </cell>
          <cell r="L173" t="str">
            <v>제168호표</v>
          </cell>
        </row>
        <row r="174">
          <cell r="A174" t="str">
            <v>은경 간접등박스(은경몰딩포함)MT-05,W(120+50+20+10+10)m</v>
          </cell>
          <cell r="B174">
            <v>169</v>
          </cell>
          <cell r="D174" t="str">
            <v>은경 간접등박스(은경몰딩포함)</v>
          </cell>
          <cell r="F174" t="str">
            <v>MT-05,W(120+50+20+10+10)</v>
          </cell>
          <cell r="G174" t="str">
            <v>m</v>
          </cell>
          <cell r="H174">
            <v>22560</v>
          </cell>
          <cell r="I174">
            <v>27313</v>
          </cell>
          <cell r="J174" t="str">
            <v/>
          </cell>
          <cell r="K174">
            <v>49873</v>
          </cell>
          <cell r="L174" t="str">
            <v>제169호표</v>
          </cell>
        </row>
        <row r="175">
          <cell r="A175" t="str">
            <v>은경 몰딩MT-06,W(10+10+10+30)m</v>
          </cell>
          <cell r="B175">
            <v>170</v>
          </cell>
          <cell r="D175" t="str">
            <v>은경 몰딩</v>
          </cell>
          <cell r="F175" t="str">
            <v>MT-06,W(10+10+10+30)</v>
          </cell>
          <cell r="G175" t="str">
            <v>m</v>
          </cell>
          <cell r="H175">
            <v>9655</v>
          </cell>
          <cell r="I175">
            <v>7803</v>
          </cell>
          <cell r="J175" t="str">
            <v/>
          </cell>
          <cell r="K175">
            <v>17458</v>
          </cell>
          <cell r="L175" t="str">
            <v>제170호표</v>
          </cell>
        </row>
        <row r="176">
          <cell r="A176" t="str">
            <v>유리 칸막이 몰딩MT-06,W(20+10+20+10)m</v>
          </cell>
          <cell r="B176">
            <v>171</v>
          </cell>
          <cell r="D176" t="str">
            <v>유리 칸막이 몰딩</v>
          </cell>
          <cell r="F176" t="str">
            <v>MT-06,W(20+10+20+10)</v>
          </cell>
          <cell r="G176" t="str">
            <v>m</v>
          </cell>
          <cell r="H176">
            <v>9655</v>
          </cell>
          <cell r="I176">
            <v>7803</v>
          </cell>
          <cell r="J176" t="str">
            <v/>
          </cell>
          <cell r="K176">
            <v>17458</v>
          </cell>
          <cell r="L176" t="str">
            <v>제171호표</v>
          </cell>
        </row>
        <row r="177">
          <cell r="A177" t="str">
            <v>재료분리대MT-07,W(50+30+200+30+50)m</v>
          </cell>
          <cell r="B177">
            <v>172</v>
          </cell>
          <cell r="D177" t="str">
            <v>재료분리대</v>
          </cell>
          <cell r="F177" t="str">
            <v>MT-07,W(50+30+200+30+50)</v>
          </cell>
          <cell r="G177" t="str">
            <v>m</v>
          </cell>
          <cell r="H177">
            <v>34431</v>
          </cell>
          <cell r="I177">
            <v>46823</v>
          </cell>
          <cell r="J177" t="str">
            <v/>
          </cell>
          <cell r="K177">
            <v>81254</v>
          </cell>
          <cell r="L177" t="str">
            <v>제172호표</v>
          </cell>
        </row>
        <row r="178">
          <cell r="A178" t="str">
            <v>재료분리대MT-07,W(20+5+100)m</v>
          </cell>
          <cell r="B178">
            <v>173</v>
          </cell>
          <cell r="D178" t="str">
            <v>재료분리대</v>
          </cell>
          <cell r="F178" t="str">
            <v>MT-07,W(20+5+100)</v>
          </cell>
          <cell r="G178" t="str">
            <v>m</v>
          </cell>
          <cell r="H178">
            <v>14989</v>
          </cell>
          <cell r="I178">
            <v>16908</v>
          </cell>
          <cell r="J178" t="str">
            <v/>
          </cell>
          <cell r="K178">
            <v>31897</v>
          </cell>
          <cell r="L178" t="str">
            <v>제173호표</v>
          </cell>
        </row>
        <row r="179">
          <cell r="A179" t="str">
            <v>유리 프레임MT-05,W(80+100+80+100)m</v>
          </cell>
          <cell r="B179">
            <v>174</v>
          </cell>
          <cell r="D179" t="str">
            <v>유리 프레임</v>
          </cell>
          <cell r="F179" t="str">
            <v>MT-05,W(80+100+80+100)</v>
          </cell>
          <cell r="G179" t="str">
            <v>m</v>
          </cell>
          <cell r="H179">
            <v>35817</v>
          </cell>
          <cell r="I179">
            <v>46823</v>
          </cell>
          <cell r="J179" t="str">
            <v/>
          </cell>
          <cell r="K179">
            <v>82640</v>
          </cell>
          <cell r="L179" t="str">
            <v>제174호표</v>
          </cell>
        </row>
        <row r="180">
          <cell r="A180" t="str">
            <v>유리 프레임MT-05,W(50+100+50+100)m</v>
          </cell>
          <cell r="B180">
            <v>175</v>
          </cell>
          <cell r="D180" t="str">
            <v>유리 프레임</v>
          </cell>
          <cell r="F180" t="str">
            <v>MT-05,W(50+100+50+100)</v>
          </cell>
          <cell r="G180" t="str">
            <v>m</v>
          </cell>
          <cell r="H180">
            <v>30514</v>
          </cell>
          <cell r="I180">
            <v>39019</v>
          </cell>
          <cell r="J180" t="str">
            <v/>
          </cell>
          <cell r="K180">
            <v>69533</v>
          </cell>
          <cell r="L180" t="str">
            <v>제175호표</v>
          </cell>
        </row>
        <row r="181">
          <cell r="A181" t="str">
            <v>화장실복도 수벽마감MT-06,W(700+200+20+10)m</v>
          </cell>
          <cell r="B181">
            <v>176</v>
          </cell>
          <cell r="D181" t="str">
            <v>화장실복도 수벽마감</v>
          </cell>
          <cell r="F181" t="str">
            <v>MT-06,W(700+200+20+10)</v>
          </cell>
          <cell r="G181" t="str">
            <v>m</v>
          </cell>
          <cell r="H181">
            <v>106166</v>
          </cell>
          <cell r="I181">
            <v>120960</v>
          </cell>
          <cell r="J181" t="str">
            <v/>
          </cell>
          <cell r="K181">
            <v>227126</v>
          </cell>
          <cell r="L181" t="str">
            <v>제176호표</v>
          </cell>
        </row>
        <row r="182">
          <cell r="A182" t="str">
            <v>BLACK SUS H/LMT-05,W(10+30+200+30+10)m</v>
          </cell>
          <cell r="B182">
            <v>177</v>
          </cell>
          <cell r="D182" t="str">
            <v>BLACK SUS H/L</v>
          </cell>
          <cell r="F182" t="str">
            <v>MT-05,W(10+30+200+30+10)</v>
          </cell>
          <cell r="G182" t="str">
            <v>m</v>
          </cell>
          <cell r="H182">
            <v>28746</v>
          </cell>
          <cell r="I182">
            <v>36418</v>
          </cell>
          <cell r="J182" t="str">
            <v/>
          </cell>
          <cell r="K182">
            <v>65164</v>
          </cell>
          <cell r="L182" t="str">
            <v>제177호표</v>
          </cell>
        </row>
        <row r="183">
          <cell r="A183" t="str">
            <v>파티션 갈바프레임갈바1.6T,W(150+20+150+20)m</v>
          </cell>
          <cell r="B183">
            <v>178</v>
          </cell>
          <cell r="D183" t="str">
            <v>파티션 갈바프레임</v>
          </cell>
          <cell r="F183" t="str">
            <v>갈바1.6T,W(150+20+150+20)</v>
          </cell>
          <cell r="G183" t="str">
            <v>m</v>
          </cell>
          <cell r="H183">
            <v>11353</v>
          </cell>
          <cell r="I183">
            <v>29421</v>
          </cell>
          <cell r="J183" t="str">
            <v/>
          </cell>
          <cell r="K183">
            <v>40774</v>
          </cell>
          <cell r="L183" t="str">
            <v>제178호표</v>
          </cell>
        </row>
        <row r="184">
          <cell r="A184" t="str">
            <v>파티션 갈바 도장PT-02,W(150+20+150+20)m</v>
          </cell>
          <cell r="B184">
            <v>179</v>
          </cell>
          <cell r="D184" t="str">
            <v>파티션 갈바 도장</v>
          </cell>
          <cell r="F184" t="str">
            <v>PT-02,W(150+20+150+20)</v>
          </cell>
          <cell r="G184" t="str">
            <v>m</v>
          </cell>
          <cell r="H184">
            <v>3188</v>
          </cell>
          <cell r="I184">
            <v>10498</v>
          </cell>
          <cell r="J184" t="str">
            <v/>
          </cell>
          <cell r="K184">
            <v>13686</v>
          </cell>
          <cell r="L184" t="str">
            <v>제179호표</v>
          </cell>
        </row>
        <row r="185">
          <cell r="A185" t="str">
            <v>갈바프레임갈바1.6T,W(120+30+120+30)m</v>
          </cell>
          <cell r="B185">
            <v>180</v>
          </cell>
          <cell r="D185" t="str">
            <v>갈바프레임</v>
          </cell>
          <cell r="F185" t="str">
            <v>갈바1.6T,W(120+30+120+30)</v>
          </cell>
          <cell r="G185" t="str">
            <v>m</v>
          </cell>
          <cell r="H185">
            <v>10370</v>
          </cell>
          <cell r="I185">
            <v>25960</v>
          </cell>
          <cell r="J185" t="str">
            <v/>
          </cell>
          <cell r="K185">
            <v>36330</v>
          </cell>
          <cell r="L185" t="str">
            <v>제180호표</v>
          </cell>
        </row>
        <row r="186">
          <cell r="A186" t="str">
            <v>갈바프레임 도장PT-02,W(120+30+120+30)m</v>
          </cell>
          <cell r="B186">
            <v>181</v>
          </cell>
          <cell r="D186" t="str">
            <v>갈바프레임 도장</v>
          </cell>
          <cell r="F186" t="str">
            <v>PT-02,W(120+30+120+30)</v>
          </cell>
          <cell r="G186" t="str">
            <v>m</v>
          </cell>
          <cell r="H186">
            <v>2813</v>
          </cell>
          <cell r="I186">
            <v>9262</v>
          </cell>
          <cell r="J186" t="str">
            <v/>
          </cell>
          <cell r="K186">
            <v>12075</v>
          </cell>
          <cell r="L186" t="str">
            <v>제181호표</v>
          </cell>
        </row>
        <row r="187">
          <cell r="A187" t="str">
            <v>파티션 갈바프레임갈바1.6T,W(100+30+100+30)m</v>
          </cell>
          <cell r="B187">
            <v>182</v>
          </cell>
          <cell r="D187" t="str">
            <v>파티션 갈바프레임</v>
          </cell>
          <cell r="F187" t="str">
            <v>갈바1.6T,W(100+30+100+30)</v>
          </cell>
          <cell r="G187" t="str">
            <v>m</v>
          </cell>
          <cell r="H187">
            <v>9387</v>
          </cell>
          <cell r="I187">
            <v>22498</v>
          </cell>
          <cell r="J187" t="str">
            <v/>
          </cell>
          <cell r="K187">
            <v>31885</v>
          </cell>
          <cell r="L187" t="str">
            <v>제182호표</v>
          </cell>
        </row>
        <row r="188">
          <cell r="A188" t="str">
            <v>파티션 갈바 도장PT-02,W(100+30+100+30)m</v>
          </cell>
          <cell r="B188">
            <v>183</v>
          </cell>
          <cell r="D188" t="str">
            <v>파티션 갈바 도장</v>
          </cell>
          <cell r="F188" t="str">
            <v>PT-02,W(100+30+100+30)</v>
          </cell>
          <cell r="G188" t="str">
            <v>m</v>
          </cell>
          <cell r="H188">
            <v>2438</v>
          </cell>
          <cell r="I188">
            <v>8027</v>
          </cell>
          <cell r="J188" t="str">
            <v/>
          </cell>
          <cell r="K188">
            <v>10465</v>
          </cell>
          <cell r="L188" t="str">
            <v>제183호표</v>
          </cell>
        </row>
        <row r="189">
          <cell r="A189" t="str">
            <v>파티션 갈바프레임갈바1.6T,W(100+20+100+20)m</v>
          </cell>
          <cell r="B189">
            <v>184</v>
          </cell>
          <cell r="D189" t="str">
            <v>파티션 갈바프레임</v>
          </cell>
          <cell r="F189" t="str">
            <v>갈바1.6T,W(100+20+100+20)</v>
          </cell>
          <cell r="G189" t="str">
            <v>m</v>
          </cell>
          <cell r="H189">
            <v>8896</v>
          </cell>
          <cell r="I189">
            <v>20768</v>
          </cell>
          <cell r="J189" t="str">
            <v/>
          </cell>
          <cell r="K189">
            <v>29664</v>
          </cell>
          <cell r="L189" t="str">
            <v>제184호표</v>
          </cell>
        </row>
        <row r="190">
          <cell r="A190" t="str">
            <v>파티션 갈바 도장PT-02,W(100+20+100+20)m</v>
          </cell>
          <cell r="B190">
            <v>185</v>
          </cell>
          <cell r="D190" t="str">
            <v>파티션 갈바 도장</v>
          </cell>
          <cell r="F190" t="str">
            <v>PT-02,W(100+20+100+20)</v>
          </cell>
          <cell r="G190" t="str">
            <v>m</v>
          </cell>
          <cell r="H190">
            <v>2250</v>
          </cell>
          <cell r="I190">
            <v>7410</v>
          </cell>
          <cell r="J190" t="str">
            <v/>
          </cell>
          <cell r="K190">
            <v>9660</v>
          </cell>
          <cell r="L190" t="str">
            <v>제185호표</v>
          </cell>
        </row>
        <row r="191">
          <cell r="A191" t="str">
            <v>금속 몰딩갈바1.6T,W(30+8+10+10+8+30)m</v>
          </cell>
          <cell r="B191">
            <v>186</v>
          </cell>
          <cell r="D191" t="str">
            <v>금속 몰딩</v>
          </cell>
          <cell r="F191" t="str">
            <v>갈바1.6T,W(30+8+10+10+8+30)</v>
          </cell>
          <cell r="G191" t="str">
            <v>m</v>
          </cell>
          <cell r="H191">
            <v>7456</v>
          </cell>
          <cell r="I191">
            <v>8653</v>
          </cell>
          <cell r="J191" t="str">
            <v/>
          </cell>
          <cell r="K191">
            <v>16109</v>
          </cell>
          <cell r="L191" t="str">
            <v>제186호표</v>
          </cell>
        </row>
        <row r="192">
          <cell r="A192" t="str">
            <v>금속 몰딩 도장PT-02,W(30+8+10+10+8+30)m</v>
          </cell>
          <cell r="B192">
            <v>187</v>
          </cell>
          <cell r="D192" t="str">
            <v>금속 몰딩 도장</v>
          </cell>
          <cell r="F192" t="str">
            <v>PT-02,W(30+8+10+10+8+30)</v>
          </cell>
          <cell r="G192" t="str">
            <v>m</v>
          </cell>
          <cell r="H192">
            <v>937</v>
          </cell>
          <cell r="I192">
            <v>3086</v>
          </cell>
          <cell r="J192" t="str">
            <v/>
          </cell>
          <cell r="K192">
            <v>4023</v>
          </cell>
          <cell r="L192" t="str">
            <v>제187호표</v>
          </cell>
        </row>
        <row r="193">
          <cell r="A193" t="str">
            <v>갈바프레임갈바1.6T,W(100+30+100+30)m</v>
          </cell>
          <cell r="B193">
            <v>188</v>
          </cell>
          <cell r="D193" t="str">
            <v>갈바프레임</v>
          </cell>
          <cell r="F193" t="str">
            <v>갈바1.6T,W(100+30+100+30)</v>
          </cell>
          <cell r="G193" t="str">
            <v>m</v>
          </cell>
          <cell r="H193">
            <v>9387</v>
          </cell>
          <cell r="I193">
            <v>22498</v>
          </cell>
          <cell r="J193" t="str">
            <v/>
          </cell>
          <cell r="K193">
            <v>31885</v>
          </cell>
          <cell r="L193" t="str">
            <v>제188호표</v>
          </cell>
        </row>
        <row r="194">
          <cell r="A194" t="str">
            <v>갈바프레임 도장PT-02,W(100+30+100+30)m</v>
          </cell>
          <cell r="B194">
            <v>189</v>
          </cell>
          <cell r="D194" t="str">
            <v>갈바프레임 도장</v>
          </cell>
          <cell r="F194" t="str">
            <v>PT-02,W(100+30+100+30)</v>
          </cell>
          <cell r="G194" t="str">
            <v>m</v>
          </cell>
          <cell r="H194">
            <v>2438</v>
          </cell>
          <cell r="I194">
            <v>8027</v>
          </cell>
          <cell r="J194" t="str">
            <v/>
          </cell>
          <cell r="K194">
            <v>10465</v>
          </cell>
          <cell r="L194" t="str">
            <v>제189호표</v>
          </cell>
        </row>
        <row r="195">
          <cell r="A195" t="str">
            <v>금속프레임갈바1.6T,W(30+20+20+700)m</v>
          </cell>
          <cell r="B195">
            <v>190</v>
          </cell>
          <cell r="D195" t="str">
            <v>금속프레임</v>
          </cell>
          <cell r="F195" t="str">
            <v>갈바1.6T,W(30+20+20+700)</v>
          </cell>
          <cell r="G195" t="str">
            <v>m</v>
          </cell>
          <cell r="H195">
            <v>21918</v>
          </cell>
          <cell r="I195">
            <v>66631</v>
          </cell>
          <cell r="J195" t="str">
            <v/>
          </cell>
          <cell r="K195">
            <v>88549</v>
          </cell>
          <cell r="L195" t="str">
            <v>제190호표</v>
          </cell>
        </row>
        <row r="196">
          <cell r="A196" t="str">
            <v>금속프레임 도장브론즈메탈도장,W(30+20+20+700)m</v>
          </cell>
          <cell r="B196">
            <v>191</v>
          </cell>
          <cell r="D196" t="str">
            <v>금속프레임 도장</v>
          </cell>
          <cell r="F196" t="str">
            <v>브론즈메탈도장,W(30+20+20+700)</v>
          </cell>
          <cell r="G196" t="str">
            <v>m</v>
          </cell>
          <cell r="H196">
            <v>36019</v>
          </cell>
          <cell r="I196">
            <v>8207</v>
          </cell>
          <cell r="J196" t="str">
            <v/>
          </cell>
          <cell r="K196">
            <v>44226</v>
          </cell>
          <cell r="L196" t="str">
            <v>제191호표</v>
          </cell>
        </row>
        <row r="197">
          <cell r="A197" t="str">
            <v>걸레받이갈바1.6T,W(80+10+50+8)m</v>
          </cell>
          <cell r="B197">
            <v>192</v>
          </cell>
          <cell r="D197" t="str">
            <v>걸레받이</v>
          </cell>
          <cell r="F197" t="str">
            <v>갈바1.6T,W(80+10+50+8)</v>
          </cell>
          <cell r="G197" t="str">
            <v>m</v>
          </cell>
          <cell r="H197">
            <v>6685</v>
          </cell>
          <cell r="I197">
            <v>12980</v>
          </cell>
          <cell r="J197" t="str">
            <v/>
          </cell>
          <cell r="K197">
            <v>19665</v>
          </cell>
          <cell r="L197" t="str">
            <v>제192호표</v>
          </cell>
        </row>
        <row r="198">
          <cell r="A198" t="str">
            <v>경량철골구조틀M-BAR㎡</v>
          </cell>
          <cell r="B198">
            <v>193</v>
          </cell>
          <cell r="D198" t="str">
            <v>경량철골구조틀</v>
          </cell>
          <cell r="F198" t="str">
            <v>M-BAR</v>
          </cell>
          <cell r="G198" t="str">
            <v>㎡</v>
          </cell>
          <cell r="H198">
            <v>14918</v>
          </cell>
          <cell r="I198">
            <v>10968</v>
          </cell>
          <cell r="J198" t="str">
            <v/>
          </cell>
          <cell r="K198">
            <v>25886</v>
          </cell>
          <cell r="L198" t="str">
            <v>제193호표</v>
          </cell>
        </row>
        <row r="199">
          <cell r="A199" t="str">
            <v>코너비드(벽)메탈, 크렉방지용m</v>
          </cell>
          <cell r="B199">
            <v>194</v>
          </cell>
          <cell r="D199" t="str">
            <v>코너비드(벽)</v>
          </cell>
          <cell r="F199" t="str">
            <v>메탈, 크렉방지용</v>
          </cell>
          <cell r="G199" t="str">
            <v>m</v>
          </cell>
          <cell r="H199">
            <v>2000</v>
          </cell>
          <cell r="I199">
            <v>6588</v>
          </cell>
          <cell r="J199" t="str">
            <v/>
          </cell>
          <cell r="K199">
            <v>8588</v>
          </cell>
          <cell r="L199" t="str">
            <v>제194호표</v>
          </cell>
        </row>
        <row r="200">
          <cell r="A200" t="str">
            <v>AL 몰딩설치메지몰딩m</v>
          </cell>
          <cell r="B200">
            <v>195</v>
          </cell>
          <cell r="D200" t="str">
            <v>AL 몰딩설치</v>
          </cell>
          <cell r="F200" t="str">
            <v>메지몰딩</v>
          </cell>
          <cell r="G200" t="str">
            <v>m</v>
          </cell>
          <cell r="H200">
            <v>3808</v>
          </cell>
          <cell r="I200">
            <v>8593</v>
          </cell>
          <cell r="J200" t="str">
            <v/>
          </cell>
          <cell r="K200">
            <v>12401</v>
          </cell>
          <cell r="L200" t="str">
            <v>제195호표</v>
          </cell>
        </row>
        <row r="201">
          <cell r="A201" t="str">
            <v>C-STUDC-STUD 65X45X0.8T㎡</v>
          </cell>
          <cell r="B201">
            <v>196</v>
          </cell>
          <cell r="D201" t="str">
            <v>C-STUD</v>
          </cell>
          <cell r="F201" t="str">
            <v>C-STUD 65X45X0.8T</v>
          </cell>
          <cell r="G201" t="str">
            <v>㎡</v>
          </cell>
          <cell r="H201">
            <v>10595</v>
          </cell>
          <cell r="I201">
            <v>10124</v>
          </cell>
          <cell r="J201" t="str">
            <v/>
          </cell>
          <cell r="K201">
            <v>20719</v>
          </cell>
          <cell r="L201" t="str">
            <v>제196호표</v>
          </cell>
        </row>
        <row r="202">
          <cell r="A202" t="str">
            <v>일반석고보드 취부T=9.5*1PLY㎡</v>
          </cell>
          <cell r="B202">
            <v>197</v>
          </cell>
          <cell r="D202" t="str">
            <v>일반석고보드 취부</v>
          </cell>
          <cell r="F202" t="str">
            <v>T=9.5*1PLY</v>
          </cell>
          <cell r="G202" t="str">
            <v>㎡</v>
          </cell>
          <cell r="H202">
            <v>3779</v>
          </cell>
          <cell r="I202">
            <v>10968</v>
          </cell>
          <cell r="J202" t="str">
            <v/>
          </cell>
          <cell r="K202">
            <v>14747</v>
          </cell>
          <cell r="L202" t="str">
            <v>제197호표</v>
          </cell>
        </row>
        <row r="203">
          <cell r="A203" t="str">
            <v>방수석고보드 취부T=9.5*1PLY㎡</v>
          </cell>
          <cell r="B203">
            <v>198</v>
          </cell>
          <cell r="D203" t="str">
            <v>방수석고보드 취부</v>
          </cell>
          <cell r="F203" t="str">
            <v>T=9.5*1PLY</v>
          </cell>
          <cell r="G203" t="str">
            <v>㎡</v>
          </cell>
          <cell r="H203">
            <v>6049</v>
          </cell>
          <cell r="I203">
            <v>10968</v>
          </cell>
          <cell r="J203" t="str">
            <v/>
          </cell>
          <cell r="K203">
            <v>17017</v>
          </cell>
          <cell r="L203" t="str">
            <v>제198호표</v>
          </cell>
        </row>
        <row r="204">
          <cell r="A204" t="str">
            <v>일반석고보드 취부T=9.5*2PLY㎡</v>
          </cell>
          <cell r="B204">
            <v>199</v>
          </cell>
          <cell r="D204" t="str">
            <v>일반석고보드 취부</v>
          </cell>
          <cell r="F204" t="str">
            <v>T=9.5*2PLY</v>
          </cell>
          <cell r="G204" t="str">
            <v>㎡</v>
          </cell>
          <cell r="H204">
            <v>8513</v>
          </cell>
          <cell r="I204">
            <v>21937</v>
          </cell>
          <cell r="J204" t="str">
            <v/>
          </cell>
          <cell r="K204">
            <v>30450</v>
          </cell>
          <cell r="L204" t="str">
            <v>제199호표</v>
          </cell>
        </row>
        <row r="205">
          <cell r="A205" t="str">
            <v>방수석고보드 취부T=9.5*2PLY㎡</v>
          </cell>
          <cell r="B205">
            <v>200</v>
          </cell>
          <cell r="D205" t="str">
            <v>방수석고보드 취부</v>
          </cell>
          <cell r="F205" t="str">
            <v>T=9.5*2PLY</v>
          </cell>
          <cell r="G205" t="str">
            <v>㎡</v>
          </cell>
          <cell r="H205">
            <v>13052</v>
          </cell>
          <cell r="I205">
            <v>21937</v>
          </cell>
          <cell r="J205" t="str">
            <v/>
          </cell>
          <cell r="K205">
            <v>34989</v>
          </cell>
          <cell r="L205" t="str">
            <v>제200호표</v>
          </cell>
        </row>
        <row r="206">
          <cell r="A206" t="str">
            <v>일반석고보드 취부(천정)T=9.5*1PLY㎡</v>
          </cell>
          <cell r="B206">
            <v>201</v>
          </cell>
          <cell r="D206" t="str">
            <v>일반석고보드 취부(천정)</v>
          </cell>
          <cell r="F206" t="str">
            <v>T=9.5*1PLY</v>
          </cell>
          <cell r="G206" t="str">
            <v>㎡</v>
          </cell>
          <cell r="H206">
            <v>3816</v>
          </cell>
          <cell r="I206">
            <v>14624</v>
          </cell>
          <cell r="J206" t="str">
            <v/>
          </cell>
          <cell r="K206">
            <v>18440</v>
          </cell>
          <cell r="L206" t="str">
            <v>제201호표</v>
          </cell>
        </row>
        <row r="207">
          <cell r="A207" t="str">
            <v>일반석고보드 취부(천정)T=9.5*2PLY㎡</v>
          </cell>
          <cell r="B207">
            <v>202</v>
          </cell>
          <cell r="D207" t="str">
            <v>일반석고보드 취부(천정)</v>
          </cell>
          <cell r="F207" t="str">
            <v>T=9.5*2PLY</v>
          </cell>
          <cell r="G207" t="str">
            <v>㎡</v>
          </cell>
          <cell r="H207">
            <v>8557</v>
          </cell>
          <cell r="I207">
            <v>26324</v>
          </cell>
          <cell r="J207" t="str">
            <v/>
          </cell>
          <cell r="K207">
            <v>34881</v>
          </cell>
          <cell r="L207" t="str">
            <v>제202호표</v>
          </cell>
        </row>
        <row r="208">
          <cell r="A208" t="str">
            <v>일반석고보드 취부(천정)T=12.5*1PLY㎡</v>
          </cell>
          <cell r="B208">
            <v>203</v>
          </cell>
          <cell r="D208" t="str">
            <v>일반석고보드 취부(천정)</v>
          </cell>
          <cell r="F208" t="str">
            <v>T=12.5*1PLY</v>
          </cell>
          <cell r="G208" t="str">
            <v>㎡</v>
          </cell>
          <cell r="H208">
            <v>5151</v>
          </cell>
          <cell r="I208">
            <v>14624</v>
          </cell>
          <cell r="J208" t="str">
            <v/>
          </cell>
          <cell r="K208">
            <v>19775</v>
          </cell>
          <cell r="L208" t="str">
            <v>제203호표</v>
          </cell>
        </row>
        <row r="209">
          <cell r="A209" t="str">
            <v>글라스울50T 글라스울 24K㎡</v>
          </cell>
          <cell r="B209">
            <v>204</v>
          </cell>
          <cell r="D209" t="str">
            <v>글라스울</v>
          </cell>
          <cell r="F209" t="str">
            <v>50T 글라스울 24K</v>
          </cell>
          <cell r="G209" t="str">
            <v>㎡</v>
          </cell>
          <cell r="H209">
            <v>4794</v>
          </cell>
          <cell r="I209">
            <v>6560</v>
          </cell>
          <cell r="J209" t="str">
            <v/>
          </cell>
          <cell r="K209">
            <v>11354</v>
          </cell>
          <cell r="L209" t="str">
            <v>제204호표</v>
          </cell>
        </row>
        <row r="210">
          <cell r="A210" t="str">
            <v>비닐타일 시공부자재포함㎡</v>
          </cell>
          <cell r="B210">
            <v>205</v>
          </cell>
          <cell r="D210" t="str">
            <v>비닐타일 시공</v>
          </cell>
          <cell r="F210" t="str">
            <v>부자재포함</v>
          </cell>
          <cell r="G210" t="str">
            <v>㎡</v>
          </cell>
          <cell r="H210">
            <v>1426</v>
          </cell>
          <cell r="I210">
            <v>16453</v>
          </cell>
          <cell r="J210" t="str">
            <v/>
          </cell>
          <cell r="K210">
            <v>17879</v>
          </cell>
          <cell r="L210" t="str">
            <v>제205호표</v>
          </cell>
        </row>
        <row r="211">
          <cell r="A211" t="str">
            <v>인테리어 필름 붙임SH-01, 알판마감㎡</v>
          </cell>
          <cell r="B211">
            <v>206</v>
          </cell>
          <cell r="D211" t="str">
            <v>인테리어 필름 붙임</v>
          </cell>
          <cell r="F211" t="str">
            <v>SH-01, 알판마감</v>
          </cell>
          <cell r="G211" t="str">
            <v>㎡</v>
          </cell>
          <cell r="H211">
            <v>52879</v>
          </cell>
          <cell r="I211">
            <v>10659</v>
          </cell>
          <cell r="J211" t="str">
            <v/>
          </cell>
          <cell r="K211">
            <v>63538</v>
          </cell>
          <cell r="L211" t="str">
            <v>제206호표</v>
          </cell>
        </row>
        <row r="212">
          <cell r="A212" t="str">
            <v>인테리어 필름 붙임SH-03, 알판마감㎡</v>
          </cell>
          <cell r="B212">
            <v>207</v>
          </cell>
          <cell r="D212" t="str">
            <v>인테리어 필름 붙임</v>
          </cell>
          <cell r="F212" t="str">
            <v>SH-03, 알판마감</v>
          </cell>
          <cell r="G212" t="str">
            <v>㎡</v>
          </cell>
          <cell r="H212">
            <v>46879</v>
          </cell>
          <cell r="I212">
            <v>10659</v>
          </cell>
          <cell r="J212" t="str">
            <v/>
          </cell>
          <cell r="K212">
            <v>57538</v>
          </cell>
          <cell r="L212" t="str">
            <v>제207호표</v>
          </cell>
        </row>
        <row r="213">
          <cell r="A213" t="str">
            <v>인테리어 필름 붙임SH-05㎡</v>
          </cell>
          <cell r="B213">
            <v>208</v>
          </cell>
          <cell r="D213" t="str">
            <v>인테리어 필름 붙임</v>
          </cell>
          <cell r="F213" t="str">
            <v>SH-05</v>
          </cell>
          <cell r="G213" t="str">
            <v>㎡</v>
          </cell>
          <cell r="H213">
            <v>46879</v>
          </cell>
          <cell r="I213">
            <v>10659</v>
          </cell>
          <cell r="J213" t="str">
            <v/>
          </cell>
          <cell r="K213">
            <v>57538</v>
          </cell>
          <cell r="L213" t="str">
            <v>제208호표</v>
          </cell>
        </row>
        <row r="214">
          <cell r="A214" t="str">
            <v>인테리어 필름 붙임SH-05㎡</v>
          </cell>
          <cell r="B214">
            <v>209</v>
          </cell>
          <cell r="D214" t="str">
            <v>인테리어 필름 붙임</v>
          </cell>
          <cell r="F214" t="str">
            <v>SH-05</v>
          </cell>
          <cell r="G214" t="str">
            <v>㎡</v>
          </cell>
          <cell r="H214">
            <v>46879</v>
          </cell>
          <cell r="I214">
            <v>10659</v>
          </cell>
          <cell r="J214" t="str">
            <v/>
          </cell>
          <cell r="K214">
            <v>57538</v>
          </cell>
          <cell r="L214" t="str">
            <v>제209호표</v>
          </cell>
        </row>
        <row r="215">
          <cell r="A215" t="str">
            <v>인테리어 필름 붙임SH-10, 알판마감㎡</v>
          </cell>
          <cell r="B215">
            <v>210</v>
          </cell>
          <cell r="D215" t="str">
            <v>인테리어 필름 붙임</v>
          </cell>
          <cell r="F215" t="str">
            <v>SH-10, 알판마감</v>
          </cell>
          <cell r="G215" t="str">
            <v>㎡</v>
          </cell>
          <cell r="H215">
            <v>43279</v>
          </cell>
          <cell r="I215">
            <v>10659</v>
          </cell>
          <cell r="J215" t="str">
            <v/>
          </cell>
          <cell r="K215">
            <v>53938</v>
          </cell>
          <cell r="L215" t="str">
            <v>제210호표</v>
          </cell>
        </row>
        <row r="216">
          <cell r="A216" t="str">
            <v>도장 바탕만들기콘크리트, 모르타르면㎡</v>
          </cell>
          <cell r="B216">
            <v>211</v>
          </cell>
          <cell r="D216" t="str">
            <v>도장 바탕만들기</v>
          </cell>
          <cell r="F216" t="str">
            <v>콘크리트, 모르타르면</v>
          </cell>
          <cell r="G216" t="str">
            <v>㎡</v>
          </cell>
          <cell r="H216">
            <v>358</v>
          </cell>
          <cell r="I216">
            <v>2735</v>
          </cell>
          <cell r="J216" t="str">
            <v/>
          </cell>
          <cell r="K216">
            <v>3093</v>
          </cell>
          <cell r="L216" t="str">
            <v>제211호표</v>
          </cell>
        </row>
        <row r="217">
          <cell r="A217" t="str">
            <v>도장 바탕만들기(천장)콘크리트, 모르타르면㎡</v>
          </cell>
          <cell r="B217">
            <v>212</v>
          </cell>
          <cell r="D217" t="str">
            <v>도장 바탕만들기(천장)</v>
          </cell>
          <cell r="F217" t="str">
            <v>콘크리트, 모르타르면</v>
          </cell>
          <cell r="G217" t="str">
            <v>㎡</v>
          </cell>
          <cell r="H217">
            <v>374</v>
          </cell>
          <cell r="I217">
            <v>3282</v>
          </cell>
          <cell r="J217" t="str">
            <v/>
          </cell>
          <cell r="K217">
            <v>3656</v>
          </cell>
          <cell r="L217" t="str">
            <v>제212호표</v>
          </cell>
        </row>
        <row r="218">
          <cell r="A218" t="str">
            <v>도장 바탕만들기(ALL PUTTY)벽체면(석고보드,합판면)㎡</v>
          </cell>
          <cell r="B218">
            <v>213</v>
          </cell>
          <cell r="D218" t="str">
            <v>도장 바탕만들기(ALL PUTTY)</v>
          </cell>
          <cell r="F218" t="str">
            <v>벽체면(석고보드,합판면)</v>
          </cell>
          <cell r="G218" t="str">
            <v>㎡</v>
          </cell>
          <cell r="H218">
            <v>3130</v>
          </cell>
          <cell r="I218">
            <v>19959</v>
          </cell>
          <cell r="J218" t="str">
            <v/>
          </cell>
          <cell r="K218">
            <v>23089</v>
          </cell>
          <cell r="L218" t="str">
            <v>제213호표</v>
          </cell>
        </row>
        <row r="219">
          <cell r="A219" t="str">
            <v>도장 바탕만들기(ALL PUTTY)천정면(석고보드,합판면)㎡</v>
          </cell>
          <cell r="B219">
            <v>214</v>
          </cell>
          <cell r="D219" t="str">
            <v>도장 바탕만들기(ALL PUTTY)</v>
          </cell>
          <cell r="F219" t="str">
            <v>천정면(석고보드,합판면)</v>
          </cell>
          <cell r="G219" t="str">
            <v>㎡</v>
          </cell>
          <cell r="H219">
            <v>3210</v>
          </cell>
          <cell r="I219">
            <v>23950</v>
          </cell>
          <cell r="J219" t="str">
            <v/>
          </cell>
          <cell r="K219">
            <v>27160</v>
          </cell>
          <cell r="L219" t="str">
            <v>제214호표</v>
          </cell>
        </row>
        <row r="220">
          <cell r="A220" t="str">
            <v>도장 바탕만들기(LINE PUTTY)석고보드면, 합판면㎡</v>
          </cell>
          <cell r="B220">
            <v>215</v>
          </cell>
          <cell r="D220" t="str">
            <v>도장 바탕만들기(LINE PUTTY)</v>
          </cell>
          <cell r="F220" t="str">
            <v>석고보드면, 합판면</v>
          </cell>
          <cell r="G220" t="str">
            <v>㎡</v>
          </cell>
          <cell r="H220">
            <v>2479</v>
          </cell>
          <cell r="I220">
            <v>10659</v>
          </cell>
          <cell r="J220" t="str">
            <v/>
          </cell>
          <cell r="K220">
            <v>13138</v>
          </cell>
          <cell r="L220" t="str">
            <v>제215호표</v>
          </cell>
        </row>
        <row r="221">
          <cell r="A221" t="str">
            <v>필름 바탕만들기(LINE PUTTY)석고보드면, 합판면㎡</v>
          </cell>
          <cell r="B221">
            <v>216</v>
          </cell>
          <cell r="D221" t="str">
            <v>필름 바탕만들기(LINE PUTTY)</v>
          </cell>
          <cell r="F221" t="str">
            <v>석고보드면, 합판면</v>
          </cell>
          <cell r="G221" t="str">
            <v>㎡</v>
          </cell>
          <cell r="H221">
            <v>2479</v>
          </cell>
          <cell r="I221">
            <v>10659</v>
          </cell>
          <cell r="J221" t="str">
            <v/>
          </cell>
          <cell r="K221">
            <v>13138</v>
          </cell>
          <cell r="L221" t="str">
            <v>제216호표</v>
          </cell>
        </row>
        <row r="222">
          <cell r="A222" t="str">
            <v>LINE PUTTY철재면㎡</v>
          </cell>
          <cell r="B222">
            <v>217</v>
          </cell>
          <cell r="D222" t="str">
            <v>LINE PUTTY</v>
          </cell>
          <cell r="F222" t="str">
            <v>철재면</v>
          </cell>
          <cell r="G222" t="str">
            <v>㎡</v>
          </cell>
          <cell r="H222">
            <v>4778</v>
          </cell>
          <cell r="I222">
            <v>10659</v>
          </cell>
          <cell r="J222" t="str">
            <v/>
          </cell>
          <cell r="K222">
            <v>15437</v>
          </cell>
          <cell r="L222" t="str">
            <v>제217호표</v>
          </cell>
        </row>
        <row r="223">
          <cell r="A223" t="str">
            <v>도장작업시보양작업㎡</v>
          </cell>
          <cell r="B223">
            <v>218</v>
          </cell>
          <cell r="D223" t="str">
            <v>도장작업시보양작업</v>
          </cell>
          <cell r="G223" t="str">
            <v>㎡</v>
          </cell>
          <cell r="H223">
            <v>1384</v>
          </cell>
          <cell r="I223">
            <v>2506</v>
          </cell>
          <cell r="J223" t="str">
            <v/>
          </cell>
          <cell r="K223">
            <v>3890</v>
          </cell>
          <cell r="L223" t="str">
            <v>제218호표</v>
          </cell>
        </row>
        <row r="224">
          <cell r="A224" t="str">
            <v>녹막이페인트벽체2회㎡</v>
          </cell>
          <cell r="B224">
            <v>219</v>
          </cell>
          <cell r="D224" t="str">
            <v>녹막이페인트</v>
          </cell>
          <cell r="F224" t="str">
            <v>벽체2회</v>
          </cell>
          <cell r="G224" t="str">
            <v>㎡</v>
          </cell>
          <cell r="H224">
            <v>1421</v>
          </cell>
          <cell r="I224">
            <v>8707</v>
          </cell>
          <cell r="J224" t="str">
            <v/>
          </cell>
          <cell r="K224">
            <v>10128</v>
          </cell>
          <cell r="L224" t="str">
            <v>제219호표</v>
          </cell>
        </row>
        <row r="225">
          <cell r="A225" t="str">
            <v>철골 내화 피복뿜칠2시간내화, THK=20mm내외㎡</v>
          </cell>
          <cell r="B225">
            <v>220</v>
          </cell>
          <cell r="D225" t="str">
            <v>철골 내화 피복뿜칠</v>
          </cell>
          <cell r="F225" t="str">
            <v>2시간내화, THK=20mm내외</v>
          </cell>
          <cell r="G225" t="str">
            <v>㎡</v>
          </cell>
          <cell r="H225">
            <v>3298</v>
          </cell>
          <cell r="I225">
            <v>7774</v>
          </cell>
          <cell r="J225">
            <v>176</v>
          </cell>
          <cell r="K225">
            <v>11248</v>
          </cell>
          <cell r="L225" t="str">
            <v>제220호표</v>
          </cell>
        </row>
        <row r="226">
          <cell r="A226" t="str">
            <v>칼라락카목재면기준㎡</v>
          </cell>
          <cell r="B226">
            <v>221</v>
          </cell>
          <cell r="D226" t="str">
            <v>칼라락카</v>
          </cell>
          <cell r="F226" t="str">
            <v>목재면기준</v>
          </cell>
          <cell r="G226" t="str">
            <v>㎡</v>
          </cell>
          <cell r="H226">
            <v>10770</v>
          </cell>
          <cell r="I226">
            <v>32044</v>
          </cell>
          <cell r="J226" t="str">
            <v/>
          </cell>
          <cell r="K226">
            <v>42814</v>
          </cell>
          <cell r="L226" t="str">
            <v>제221호표</v>
          </cell>
        </row>
        <row r="227">
          <cell r="A227" t="str">
            <v>칼라락카철재면기준㎡</v>
          </cell>
          <cell r="B227">
            <v>222</v>
          </cell>
          <cell r="D227" t="str">
            <v>칼라락카</v>
          </cell>
          <cell r="F227" t="str">
            <v>철재면기준</v>
          </cell>
          <cell r="G227" t="str">
            <v>㎡</v>
          </cell>
          <cell r="H227">
            <v>12149</v>
          </cell>
          <cell r="I227">
            <v>32044</v>
          </cell>
          <cell r="J227" t="str">
            <v/>
          </cell>
          <cell r="K227">
            <v>44193</v>
          </cell>
          <cell r="L227" t="str">
            <v>제222호표</v>
          </cell>
        </row>
        <row r="228">
          <cell r="A228" t="str">
            <v>투명락카목재면기준㎡</v>
          </cell>
          <cell r="B228">
            <v>223</v>
          </cell>
          <cell r="D228" t="str">
            <v>투명락카</v>
          </cell>
          <cell r="F228" t="str">
            <v>목재면기준</v>
          </cell>
          <cell r="G228" t="str">
            <v>㎡</v>
          </cell>
          <cell r="H228">
            <v>9408</v>
          </cell>
          <cell r="I228">
            <v>59013</v>
          </cell>
          <cell r="J228" t="str">
            <v/>
          </cell>
          <cell r="K228">
            <v>68421</v>
          </cell>
          <cell r="L228" t="str">
            <v>제223호표</v>
          </cell>
        </row>
        <row r="229">
          <cell r="A229" t="str">
            <v>PAINT(PT-01/02)지정V.P. 지정등박스류㎡</v>
          </cell>
          <cell r="B229">
            <v>224</v>
          </cell>
          <cell r="D229" t="str">
            <v>PAINT(PT-01/02)</v>
          </cell>
          <cell r="F229" t="str">
            <v>지정V.P. 지정등박스류</v>
          </cell>
          <cell r="G229" t="str">
            <v>㎡</v>
          </cell>
          <cell r="H229">
            <v>5018</v>
          </cell>
          <cell r="I229">
            <v>24262</v>
          </cell>
          <cell r="J229" t="str">
            <v/>
          </cell>
          <cell r="K229">
            <v>29280</v>
          </cell>
          <cell r="L229" t="str">
            <v>제224호표</v>
          </cell>
        </row>
        <row r="230">
          <cell r="A230" t="str">
            <v>PAINT(PT-01)지정V.P. 천정면㎡</v>
          </cell>
          <cell r="B230">
            <v>225</v>
          </cell>
          <cell r="D230" t="str">
            <v>PAINT(PT-01)</v>
          </cell>
          <cell r="F230" t="str">
            <v>지정V.P. 천정면</v>
          </cell>
          <cell r="G230" t="str">
            <v>㎡</v>
          </cell>
          <cell r="H230">
            <v>5018</v>
          </cell>
          <cell r="I230">
            <v>24262</v>
          </cell>
          <cell r="J230" t="str">
            <v/>
          </cell>
          <cell r="K230">
            <v>29280</v>
          </cell>
          <cell r="L230" t="str">
            <v>제225호표</v>
          </cell>
        </row>
        <row r="231">
          <cell r="A231" t="str">
            <v>PAINT(PT-02)지정V.P. 천정면㎡</v>
          </cell>
          <cell r="B231">
            <v>226</v>
          </cell>
          <cell r="D231" t="str">
            <v>PAINT(PT-02)</v>
          </cell>
          <cell r="F231" t="str">
            <v>지정V.P. 천정면</v>
          </cell>
          <cell r="G231" t="str">
            <v>㎡</v>
          </cell>
          <cell r="H231">
            <v>5018</v>
          </cell>
          <cell r="I231">
            <v>24262</v>
          </cell>
          <cell r="J231" t="str">
            <v/>
          </cell>
          <cell r="K231">
            <v>29280</v>
          </cell>
          <cell r="L231" t="str">
            <v>제226호표</v>
          </cell>
        </row>
        <row r="232">
          <cell r="A232" t="str">
            <v>PAINT(PT-01)지정V.P. 벽체면㎡</v>
          </cell>
          <cell r="B232">
            <v>227</v>
          </cell>
          <cell r="D232" t="str">
            <v>PAINT(PT-01)</v>
          </cell>
          <cell r="F232" t="str">
            <v>지정V.P. 벽체면</v>
          </cell>
          <cell r="G232" t="str">
            <v>㎡</v>
          </cell>
          <cell r="H232">
            <v>4600</v>
          </cell>
          <cell r="I232">
            <v>20218</v>
          </cell>
          <cell r="J232" t="str">
            <v/>
          </cell>
          <cell r="K232">
            <v>24818</v>
          </cell>
          <cell r="L232" t="str">
            <v>제227호표</v>
          </cell>
        </row>
        <row r="233">
          <cell r="A233" t="str">
            <v>PAINT(PT-02)지정V.P. 벽체면㎡</v>
          </cell>
          <cell r="B233">
            <v>228</v>
          </cell>
          <cell r="D233" t="str">
            <v>PAINT(PT-02)</v>
          </cell>
          <cell r="F233" t="str">
            <v>지정V.P. 벽체면</v>
          </cell>
          <cell r="G233" t="str">
            <v>㎡</v>
          </cell>
          <cell r="H233">
            <v>4600</v>
          </cell>
          <cell r="I233">
            <v>20218</v>
          </cell>
          <cell r="J233" t="str">
            <v/>
          </cell>
          <cell r="K233">
            <v>24818</v>
          </cell>
          <cell r="L233" t="str">
            <v>제228호표</v>
          </cell>
        </row>
        <row r="234">
          <cell r="A234" t="str">
            <v>걸레받이 도장(PT-02)H100-H50내외, 지정V.P.m</v>
          </cell>
          <cell r="B234">
            <v>229</v>
          </cell>
          <cell r="D234" t="str">
            <v>걸레받이 도장(PT-02)</v>
          </cell>
          <cell r="F234" t="str">
            <v>H100-H50내외, 지정V.P.</v>
          </cell>
          <cell r="G234" t="str">
            <v>m</v>
          </cell>
          <cell r="H234">
            <v>198</v>
          </cell>
          <cell r="I234">
            <v>2176</v>
          </cell>
          <cell r="J234" t="str">
            <v/>
          </cell>
          <cell r="K234">
            <v>2374</v>
          </cell>
          <cell r="L234" t="str">
            <v>제229호표</v>
          </cell>
        </row>
        <row r="235">
          <cell r="A235" t="str">
            <v>수성페인트(로울러)내벽3회㎡</v>
          </cell>
          <cell r="B235">
            <v>230</v>
          </cell>
          <cell r="D235" t="str">
            <v>수성페인트(로울러)</v>
          </cell>
          <cell r="F235" t="str">
            <v>내벽3회</v>
          </cell>
          <cell r="G235" t="str">
            <v>㎡</v>
          </cell>
          <cell r="H235">
            <v>3784</v>
          </cell>
          <cell r="I235">
            <v>15656</v>
          </cell>
          <cell r="J235" t="str">
            <v/>
          </cell>
          <cell r="K235">
            <v>19440</v>
          </cell>
          <cell r="L235" t="str">
            <v>제230호표</v>
          </cell>
        </row>
        <row r="236">
          <cell r="A236" t="str">
            <v>수성페인트(로울러)내부천정3회㎡</v>
          </cell>
          <cell r="B236">
            <v>231</v>
          </cell>
          <cell r="D236" t="str">
            <v>수성페인트(로울러)</v>
          </cell>
          <cell r="F236" t="str">
            <v>내부천정3회</v>
          </cell>
          <cell r="G236" t="str">
            <v>㎡</v>
          </cell>
          <cell r="H236">
            <v>3788</v>
          </cell>
          <cell r="I236">
            <v>18286</v>
          </cell>
          <cell r="J236" t="str">
            <v/>
          </cell>
          <cell r="K236">
            <v>22074</v>
          </cell>
          <cell r="L236" t="str">
            <v>제231호표</v>
          </cell>
        </row>
        <row r="237">
          <cell r="A237" t="str">
            <v>수성페인트(뿜칠)내부천정2회㎡</v>
          </cell>
          <cell r="B237">
            <v>232</v>
          </cell>
          <cell r="D237" t="str">
            <v>수성페인트(뿜칠)</v>
          </cell>
          <cell r="F237" t="str">
            <v>내부천정2회</v>
          </cell>
          <cell r="G237" t="str">
            <v>㎡</v>
          </cell>
          <cell r="H237">
            <v>3483</v>
          </cell>
          <cell r="I237">
            <v>6407</v>
          </cell>
          <cell r="J237" t="str">
            <v/>
          </cell>
          <cell r="K237">
            <v>9890</v>
          </cell>
          <cell r="L237" t="str">
            <v>제232호표</v>
          </cell>
        </row>
        <row r="238">
          <cell r="A238" t="str">
            <v>유리끼우기THK=5mm 이하㎡</v>
          </cell>
          <cell r="B238">
            <v>233</v>
          </cell>
          <cell r="D238" t="str">
            <v>유리끼우기</v>
          </cell>
          <cell r="F238" t="str">
            <v>THK=5mm 이하</v>
          </cell>
          <cell r="G238" t="str">
            <v>㎡</v>
          </cell>
          <cell r="H238">
            <v>1500</v>
          </cell>
          <cell r="I238">
            <v>22737</v>
          </cell>
          <cell r="J238" t="str">
            <v/>
          </cell>
          <cell r="K238">
            <v>24237</v>
          </cell>
          <cell r="L238" t="str">
            <v>제233호표</v>
          </cell>
        </row>
        <row r="239">
          <cell r="A239" t="str">
            <v>유리끼우기THK=9mm 이하㎡</v>
          </cell>
          <cell r="B239">
            <v>234</v>
          </cell>
          <cell r="D239" t="str">
            <v>유리끼우기</v>
          </cell>
          <cell r="F239" t="str">
            <v>THK=9mm 이하</v>
          </cell>
          <cell r="G239" t="str">
            <v>㎡</v>
          </cell>
          <cell r="H239">
            <v>1500</v>
          </cell>
          <cell r="I239">
            <v>26044</v>
          </cell>
          <cell r="J239" t="str">
            <v/>
          </cell>
          <cell r="K239">
            <v>27544</v>
          </cell>
          <cell r="L239" t="str">
            <v>제234호표</v>
          </cell>
        </row>
        <row r="240">
          <cell r="A240" t="str">
            <v>유리끼우기THK=12mm 이하㎡</v>
          </cell>
          <cell r="B240">
            <v>235</v>
          </cell>
          <cell r="D240" t="str">
            <v>유리끼우기</v>
          </cell>
          <cell r="F240" t="str">
            <v>THK=12mm 이하</v>
          </cell>
          <cell r="G240" t="str">
            <v>㎡</v>
          </cell>
          <cell r="H240">
            <v>1500</v>
          </cell>
          <cell r="I240">
            <v>33564</v>
          </cell>
          <cell r="J240" t="str">
            <v/>
          </cell>
          <cell r="K240">
            <v>35064</v>
          </cell>
          <cell r="L240" t="str">
            <v>제235호표</v>
          </cell>
        </row>
        <row r="241">
          <cell r="A241" t="str">
            <v>강화유리(GL-01)THK=10mm㎡</v>
          </cell>
          <cell r="B241">
            <v>236</v>
          </cell>
          <cell r="D241" t="str">
            <v>강화유리(GL-01)</v>
          </cell>
          <cell r="F241" t="str">
            <v>THK=10mm</v>
          </cell>
          <cell r="G241" t="str">
            <v>㎡</v>
          </cell>
          <cell r="H241">
            <v>44021</v>
          </cell>
          <cell r="I241">
            <v>33564</v>
          </cell>
          <cell r="J241" t="str">
            <v/>
          </cell>
          <cell r="K241">
            <v>77585</v>
          </cell>
          <cell r="L241" t="str">
            <v>제236호표</v>
          </cell>
        </row>
        <row r="242">
          <cell r="A242" t="str">
            <v>곡면 강화유리(GL-01)THK=10mm㎡</v>
          </cell>
          <cell r="B242">
            <v>237</v>
          </cell>
          <cell r="D242" t="str">
            <v>곡면 강화유리(GL-01)</v>
          </cell>
          <cell r="F242" t="str">
            <v>THK=10mm</v>
          </cell>
          <cell r="G242" t="str">
            <v>㎡</v>
          </cell>
          <cell r="H242">
            <v>122700</v>
          </cell>
          <cell r="I242">
            <v>33564</v>
          </cell>
          <cell r="J242" t="str">
            <v/>
          </cell>
          <cell r="K242">
            <v>156264</v>
          </cell>
          <cell r="L242" t="str">
            <v>제237호표</v>
          </cell>
        </row>
        <row r="243">
          <cell r="A243" t="str">
            <v>은경(Mirror)(GL-02)THK=5mm㎡</v>
          </cell>
          <cell r="B243">
            <v>238</v>
          </cell>
          <cell r="D243" t="str">
            <v>은경(Mirror)(GL-02)</v>
          </cell>
          <cell r="F243" t="str">
            <v>THK=5mm</v>
          </cell>
          <cell r="G243" t="str">
            <v>㎡</v>
          </cell>
          <cell r="H243">
            <v>30184</v>
          </cell>
          <cell r="I243">
            <v>22737</v>
          </cell>
          <cell r="J243" t="str">
            <v/>
          </cell>
          <cell r="K243">
            <v>52921</v>
          </cell>
          <cell r="L243" t="str">
            <v>제238호표</v>
          </cell>
        </row>
        <row r="244">
          <cell r="A244" t="str">
            <v>SATIN GLASS(GL-03)THK=5mm㎡</v>
          </cell>
          <cell r="B244">
            <v>239</v>
          </cell>
          <cell r="D244" t="str">
            <v>SATIN GLASS(GL-03)</v>
          </cell>
          <cell r="F244" t="str">
            <v>THK=5mm</v>
          </cell>
          <cell r="G244" t="str">
            <v>㎡</v>
          </cell>
          <cell r="H244">
            <v>163100</v>
          </cell>
          <cell r="I244">
            <v>22737</v>
          </cell>
          <cell r="J244" t="str">
            <v/>
          </cell>
          <cell r="K244">
            <v>185837</v>
          </cell>
          <cell r="L244" t="str">
            <v>제239호표</v>
          </cell>
        </row>
        <row r="245">
          <cell r="A245" t="str">
            <v>BACK PAINT GLASS(GL-04)THK=5mm㎡</v>
          </cell>
          <cell r="B245">
            <v>240</v>
          </cell>
          <cell r="D245" t="str">
            <v>BACK PAINT GLASS(GL-04)</v>
          </cell>
          <cell r="F245" t="str">
            <v>THK=5mm</v>
          </cell>
          <cell r="G245" t="str">
            <v>㎡</v>
          </cell>
          <cell r="H245">
            <v>82300</v>
          </cell>
          <cell r="I245">
            <v>22737</v>
          </cell>
          <cell r="J245" t="str">
            <v/>
          </cell>
          <cell r="K245">
            <v>105037</v>
          </cell>
          <cell r="L245" t="str">
            <v>제240호표</v>
          </cell>
        </row>
        <row r="246">
          <cell r="A246" t="str">
            <v>BRONZE MIRROR(GL-05)THK=5mm㎡</v>
          </cell>
          <cell r="B246">
            <v>241</v>
          </cell>
          <cell r="D246" t="str">
            <v>BRONZE MIRROR(GL-05)</v>
          </cell>
          <cell r="F246" t="str">
            <v>THK=5mm</v>
          </cell>
          <cell r="G246" t="str">
            <v>㎡</v>
          </cell>
          <cell r="H246">
            <v>163100</v>
          </cell>
          <cell r="I246">
            <v>22737</v>
          </cell>
          <cell r="J246" t="str">
            <v/>
          </cell>
          <cell r="K246">
            <v>185837</v>
          </cell>
          <cell r="L246" t="str">
            <v>제241호표</v>
          </cell>
        </row>
        <row r="247">
          <cell r="A247" t="str">
            <v>BRONZE GLASS SATIN(GL-06)THK=5mm㎡</v>
          </cell>
          <cell r="B247">
            <v>242</v>
          </cell>
          <cell r="D247" t="str">
            <v>BRONZE GLASS SATIN(GL-06)</v>
          </cell>
          <cell r="F247" t="str">
            <v>THK=5mm</v>
          </cell>
          <cell r="G247" t="str">
            <v>㎡</v>
          </cell>
          <cell r="H247">
            <v>163100</v>
          </cell>
          <cell r="I247">
            <v>22737</v>
          </cell>
          <cell r="J247" t="str">
            <v/>
          </cell>
          <cell r="K247">
            <v>185837</v>
          </cell>
          <cell r="L247" t="str">
            <v>제242호표</v>
          </cell>
        </row>
        <row r="248">
          <cell r="A248" t="str">
            <v>목재창호 설치여닫이창호 1.0-3.0㎡이하개소</v>
          </cell>
          <cell r="B248">
            <v>243</v>
          </cell>
          <cell r="D248" t="str">
            <v>목재창호 설치</v>
          </cell>
          <cell r="F248" t="str">
            <v>여닫이창호 1.0-3.0㎡이하</v>
          </cell>
          <cell r="G248" t="str">
            <v>개소</v>
          </cell>
          <cell r="H248" t="str">
            <v/>
          </cell>
          <cell r="I248">
            <v>88657</v>
          </cell>
          <cell r="J248">
            <v>2659</v>
          </cell>
          <cell r="K248">
            <v>91316</v>
          </cell>
          <cell r="L248" t="str">
            <v>제243호표</v>
          </cell>
        </row>
        <row r="249">
          <cell r="A249" t="str">
            <v>강재창호 설치여닫이창호 1.0-3.0㎡이하개소</v>
          </cell>
          <cell r="B249">
            <v>244</v>
          </cell>
          <cell r="D249" t="str">
            <v>강재창호 설치</v>
          </cell>
          <cell r="F249" t="str">
            <v>여닫이창호 1.0-3.0㎡이하</v>
          </cell>
          <cell r="G249" t="str">
            <v>개소</v>
          </cell>
          <cell r="H249" t="str">
            <v/>
          </cell>
          <cell r="I249">
            <v>124815</v>
          </cell>
          <cell r="J249">
            <v>3744</v>
          </cell>
          <cell r="K249">
            <v>128559</v>
          </cell>
          <cell r="L249" t="str">
            <v>제244호표</v>
          </cell>
        </row>
        <row r="250">
          <cell r="A250" t="str">
            <v>강재창호 설치여닫이창호 3.0-6.0㎡이하개소</v>
          </cell>
          <cell r="B250">
            <v>245</v>
          </cell>
          <cell r="D250" t="str">
            <v>강재창호 설치</v>
          </cell>
          <cell r="F250" t="str">
            <v>여닫이창호 3.0-6.0㎡이하</v>
          </cell>
          <cell r="G250" t="str">
            <v>개소</v>
          </cell>
          <cell r="H250" t="str">
            <v/>
          </cell>
          <cell r="I250">
            <v>161877</v>
          </cell>
          <cell r="J250">
            <v>4856</v>
          </cell>
          <cell r="K250">
            <v>166733</v>
          </cell>
          <cell r="L250" t="str">
            <v>제245호표</v>
          </cell>
        </row>
        <row r="251">
          <cell r="A251" t="str">
            <v>GD-0110000*2800, 하드웨어 포함SET</v>
          </cell>
          <cell r="B251">
            <v>246</v>
          </cell>
          <cell r="D251" t="str">
            <v>GD-01</v>
          </cell>
          <cell r="F251" t="str">
            <v>10000*2800, 하드웨어 포함</v>
          </cell>
          <cell r="G251" t="str">
            <v>SET</v>
          </cell>
          <cell r="H251">
            <v>7618842</v>
          </cell>
          <cell r="I251">
            <v>2613230</v>
          </cell>
          <cell r="J251">
            <v>14568</v>
          </cell>
          <cell r="K251">
            <v>10246640</v>
          </cell>
          <cell r="L251" t="str">
            <v>제246호표</v>
          </cell>
        </row>
        <row r="252">
          <cell r="A252" t="str">
            <v>GD-024405*2800, 하드웨어 포함SET</v>
          </cell>
          <cell r="B252">
            <v>247</v>
          </cell>
          <cell r="D252" t="str">
            <v>GD-02</v>
          </cell>
          <cell r="F252" t="str">
            <v>4405*2800, 하드웨어 포함</v>
          </cell>
          <cell r="G252" t="str">
            <v>SET</v>
          </cell>
          <cell r="H252">
            <v>4395981</v>
          </cell>
          <cell r="I252">
            <v>1141014</v>
          </cell>
          <cell r="J252">
            <v>9712</v>
          </cell>
          <cell r="K252">
            <v>5546707</v>
          </cell>
          <cell r="L252" t="str">
            <v>제247호표</v>
          </cell>
        </row>
        <row r="253">
          <cell r="A253" t="str">
            <v>GD-035390*3300, 하드웨어 포함SET</v>
          </cell>
          <cell r="B253">
            <v>248</v>
          </cell>
          <cell r="D253" t="str">
            <v>GD-03</v>
          </cell>
          <cell r="F253" t="str">
            <v>5390*3300, 하드웨어 포함</v>
          </cell>
          <cell r="G253" t="str">
            <v>SET</v>
          </cell>
          <cell r="H253">
            <v>2556167</v>
          </cell>
          <cell r="I253">
            <v>1463855</v>
          </cell>
          <cell r="J253">
            <v>4856</v>
          </cell>
          <cell r="K253">
            <v>4024878</v>
          </cell>
          <cell r="L253" t="str">
            <v>제248호표</v>
          </cell>
        </row>
        <row r="254">
          <cell r="A254" t="str">
            <v>GD-04900*2400, 하드웨어포함SET</v>
          </cell>
          <cell r="B254">
            <v>249</v>
          </cell>
          <cell r="D254" t="str">
            <v>GD-04</v>
          </cell>
          <cell r="F254" t="str">
            <v>900*2400, 하드웨어포함</v>
          </cell>
          <cell r="G254" t="str">
            <v>SET</v>
          </cell>
          <cell r="H254">
            <v>590000</v>
          </cell>
          <cell r="I254">
            <v>124815</v>
          </cell>
          <cell r="J254">
            <v>3744</v>
          </cell>
          <cell r="K254">
            <v>718559</v>
          </cell>
          <cell r="L254" t="str">
            <v>제249호표</v>
          </cell>
        </row>
        <row r="255">
          <cell r="A255" t="str">
            <v>GD-05900*3000, 란마유리, 하드웨어 포함SET</v>
          </cell>
          <cell r="B255">
            <v>250</v>
          </cell>
          <cell r="D255" t="str">
            <v>GD-05</v>
          </cell>
          <cell r="F255" t="str">
            <v>900*3000, 란마유리, 하드웨어 포함</v>
          </cell>
          <cell r="G255" t="str">
            <v>SET</v>
          </cell>
          <cell r="H255">
            <v>713771</v>
          </cell>
          <cell r="I255">
            <v>142939</v>
          </cell>
          <cell r="J255">
            <v>3744</v>
          </cell>
          <cell r="K255">
            <v>860454</v>
          </cell>
          <cell r="L255" t="str">
            <v>제250호표</v>
          </cell>
        </row>
        <row r="256">
          <cell r="A256" t="str">
            <v>GD-061000*2400, 하드웨어 포함SET</v>
          </cell>
          <cell r="B256">
            <v>251</v>
          </cell>
          <cell r="D256" t="str">
            <v>GD-06</v>
          </cell>
          <cell r="F256" t="str">
            <v>1000*2400, 하드웨어 포함</v>
          </cell>
          <cell r="G256" t="str">
            <v>SET</v>
          </cell>
          <cell r="H256">
            <v>500000</v>
          </cell>
          <cell r="I256">
            <v>124815</v>
          </cell>
          <cell r="J256">
            <v>3744</v>
          </cell>
          <cell r="K256">
            <v>628559</v>
          </cell>
          <cell r="L256" t="str">
            <v>제251호표</v>
          </cell>
        </row>
        <row r="257">
          <cell r="A257" t="str">
            <v>SD-011000*2400, 하드웨어 포함SET</v>
          </cell>
          <cell r="B257">
            <v>252</v>
          </cell>
          <cell r="D257" t="str">
            <v>SD-01</v>
          </cell>
          <cell r="F257" t="str">
            <v>1000*2400, 하드웨어 포함</v>
          </cell>
          <cell r="G257" t="str">
            <v>SET</v>
          </cell>
          <cell r="H257">
            <v>1200000</v>
          </cell>
          <cell r="I257">
            <v>124815</v>
          </cell>
          <cell r="J257">
            <v>3744</v>
          </cell>
          <cell r="K257">
            <v>1328559</v>
          </cell>
          <cell r="L257" t="str">
            <v>제252호표</v>
          </cell>
        </row>
        <row r="258">
          <cell r="A258" t="str">
            <v>SD-02900*2100, 하드웨어 포함SET</v>
          </cell>
          <cell r="B258">
            <v>253</v>
          </cell>
          <cell r="D258" t="str">
            <v>SD-02</v>
          </cell>
          <cell r="F258" t="str">
            <v>900*2100, 하드웨어 포함</v>
          </cell>
          <cell r="G258" t="str">
            <v>SET</v>
          </cell>
          <cell r="H258">
            <v>1100000</v>
          </cell>
          <cell r="I258">
            <v>124815</v>
          </cell>
          <cell r="J258">
            <v>3744</v>
          </cell>
          <cell r="K258">
            <v>1228559</v>
          </cell>
          <cell r="L258" t="str">
            <v>제253호표</v>
          </cell>
        </row>
        <row r="259">
          <cell r="A259" t="str">
            <v>SD-031000*2100, 하드웨어 포함SET</v>
          </cell>
          <cell r="B259">
            <v>254</v>
          </cell>
          <cell r="D259" t="str">
            <v>SD-03</v>
          </cell>
          <cell r="F259" t="str">
            <v>1000*2100, 하드웨어 포함</v>
          </cell>
          <cell r="G259" t="str">
            <v>SET</v>
          </cell>
          <cell r="H259">
            <v>1400000</v>
          </cell>
          <cell r="I259">
            <v>124815</v>
          </cell>
          <cell r="J259">
            <v>3744</v>
          </cell>
          <cell r="K259">
            <v>1528559</v>
          </cell>
          <cell r="L259" t="str">
            <v>제254호표</v>
          </cell>
        </row>
        <row r="260">
          <cell r="A260" t="str">
            <v>SD-042150*2100, 하드웨어 포함SET</v>
          </cell>
          <cell r="B260">
            <v>255</v>
          </cell>
          <cell r="D260" t="str">
            <v>SD-04</v>
          </cell>
          <cell r="F260" t="str">
            <v>2150*2100, 하드웨어 포함</v>
          </cell>
          <cell r="G260" t="str">
            <v>SET</v>
          </cell>
          <cell r="H260">
            <v>1800000</v>
          </cell>
          <cell r="I260">
            <v>161877</v>
          </cell>
          <cell r="J260">
            <v>4856</v>
          </cell>
          <cell r="K260">
            <v>1966733</v>
          </cell>
          <cell r="L260" t="str">
            <v>제255호표</v>
          </cell>
        </row>
        <row r="261">
          <cell r="A261" t="str">
            <v>SD-05600*2400, 하드웨어 포함SET</v>
          </cell>
          <cell r="B261">
            <v>256</v>
          </cell>
          <cell r="D261" t="str">
            <v>SD-05</v>
          </cell>
          <cell r="F261" t="str">
            <v>600*2400, 하드웨어 포함</v>
          </cell>
          <cell r="G261" t="str">
            <v>SET</v>
          </cell>
          <cell r="H261">
            <v>1280000</v>
          </cell>
          <cell r="I261">
            <v>124815</v>
          </cell>
          <cell r="J261">
            <v>3744</v>
          </cell>
          <cell r="K261">
            <v>1408559</v>
          </cell>
          <cell r="L261" t="str">
            <v>제256호표</v>
          </cell>
        </row>
        <row r="262">
          <cell r="A262" t="str">
            <v>SD-06920*2400, 하드웨어 포함SET</v>
          </cell>
          <cell r="B262">
            <v>257</v>
          </cell>
          <cell r="D262" t="str">
            <v>SD-06</v>
          </cell>
          <cell r="F262" t="str">
            <v>920*2400, 하드웨어 포함</v>
          </cell>
          <cell r="G262" t="str">
            <v>SET</v>
          </cell>
          <cell r="H262">
            <v>1000000</v>
          </cell>
          <cell r="I262">
            <v>124815</v>
          </cell>
          <cell r="J262">
            <v>3744</v>
          </cell>
          <cell r="K262">
            <v>1128559</v>
          </cell>
          <cell r="L262" t="str">
            <v>제257호표</v>
          </cell>
        </row>
        <row r="263">
          <cell r="A263" t="str">
            <v>WD-01900*2400, 하드웨어 포함SET</v>
          </cell>
          <cell r="B263">
            <v>258</v>
          </cell>
          <cell r="D263" t="str">
            <v>WD-01</v>
          </cell>
          <cell r="F263" t="str">
            <v>900*2400, 하드웨어 포함</v>
          </cell>
          <cell r="G263" t="str">
            <v>SET</v>
          </cell>
          <cell r="H263">
            <v>950000</v>
          </cell>
          <cell r="I263">
            <v>88657</v>
          </cell>
          <cell r="J263">
            <v>2659</v>
          </cell>
          <cell r="K263">
            <v>1041316</v>
          </cell>
          <cell r="L263" t="str">
            <v>제258호표</v>
          </cell>
        </row>
        <row r="264">
          <cell r="A264" t="str">
            <v>SSD-011000*2100, 하드웨어 포함SET</v>
          </cell>
          <cell r="B264">
            <v>259</v>
          </cell>
          <cell r="D264" t="str">
            <v>SSD-01</v>
          </cell>
          <cell r="F264" t="str">
            <v>1000*2100, 하드웨어 포함</v>
          </cell>
          <cell r="G264" t="str">
            <v>SET</v>
          </cell>
          <cell r="H264">
            <v>950000</v>
          </cell>
          <cell r="I264">
            <v>124815</v>
          </cell>
          <cell r="J264">
            <v>3744</v>
          </cell>
          <cell r="K264">
            <v>1078559</v>
          </cell>
          <cell r="L264" t="str">
            <v>제259호표</v>
          </cell>
        </row>
        <row r="265">
          <cell r="A265" t="str">
            <v>FSD-011100*2800, 하드웨어 포함SET</v>
          </cell>
          <cell r="B265">
            <v>260</v>
          </cell>
          <cell r="D265" t="str">
            <v>FSD-01</v>
          </cell>
          <cell r="F265" t="str">
            <v>1100*2800, 하드웨어 포함</v>
          </cell>
          <cell r="G265" t="str">
            <v>SET</v>
          </cell>
          <cell r="H265">
            <v>950000</v>
          </cell>
          <cell r="I265">
            <v>124815</v>
          </cell>
          <cell r="J265">
            <v>3744</v>
          </cell>
          <cell r="K265">
            <v>1078559</v>
          </cell>
          <cell r="L265" t="str">
            <v>제260호표</v>
          </cell>
        </row>
        <row r="266">
          <cell r="A266" t="str">
            <v/>
          </cell>
        </row>
        <row r="267">
          <cell r="A267" t="str">
            <v/>
          </cell>
        </row>
      </sheetData>
      <sheetData sheetId="8" refreshError="1"/>
      <sheetData sheetId="9">
        <row r="1">
          <cell r="B1" t="str">
            <v xml:space="preserve">&lt; 표 : 6 &gt; </v>
          </cell>
        </row>
        <row r="2">
          <cell r="B2" t="str">
            <v>단가조사비교표</v>
          </cell>
        </row>
        <row r="4">
          <cell r="B4" t="str">
            <v>건명 : 영락교회 50주년기념관 코이노니아 공간 인테리어 공사 (1. 인테리어부문)</v>
          </cell>
        </row>
        <row r="5">
          <cell r="B5" t="str">
            <v>순번</v>
          </cell>
        </row>
        <row r="8">
          <cell r="A8" t="str">
            <v>H-BEAM(SM275)H-588X300X12X20, 151.0(㎏/m)KG</v>
          </cell>
          <cell r="B8">
            <v>1</v>
          </cell>
        </row>
        <row r="9">
          <cell r="A9" t="str">
            <v>H-BEAM(SM275)H-500X200X10X16, 89.6(㎏/m)KG</v>
          </cell>
          <cell r="B9">
            <v>2</v>
          </cell>
        </row>
        <row r="10">
          <cell r="A10" t="str">
            <v>H-BEAM(SM275)H-400X200X8X13, 66.6(㎏/m)KG</v>
          </cell>
          <cell r="B10">
            <v>3</v>
          </cell>
        </row>
        <row r="11">
          <cell r="A11" t="str">
            <v>H-BEAM(SM275)H-300X150X6.5X9, 36.7(㎏/m)KG</v>
          </cell>
          <cell r="B11">
            <v>4</v>
          </cell>
        </row>
        <row r="12">
          <cell r="A12" t="str">
            <v>H-BEAM(SM275)H-200X100X5.5X8, 21.3(㎏/m)KG</v>
          </cell>
          <cell r="B12">
            <v>5</v>
          </cell>
        </row>
        <row r="13">
          <cell r="A13" t="str">
            <v>L-형강(SM275)L-150X150X10KG</v>
          </cell>
          <cell r="B13">
            <v>6</v>
          </cell>
        </row>
        <row r="14">
          <cell r="A14" t="str">
            <v>ST'L PLATETHK=2mm, SS275Kg</v>
          </cell>
          <cell r="B14">
            <v>7</v>
          </cell>
        </row>
        <row r="15">
          <cell r="A15" t="str">
            <v>ST'L PLATETHK=5mm, SS275Kg</v>
          </cell>
          <cell r="B15">
            <v>8</v>
          </cell>
        </row>
        <row r="16">
          <cell r="A16" t="str">
            <v>ST'L PLATETHK=12mm, SS275Kg</v>
          </cell>
          <cell r="B16">
            <v>9</v>
          </cell>
        </row>
        <row r="17">
          <cell r="A17" t="str">
            <v>ST'L PLATE(DECK)THK=4.5mm, 열연아연도강판(HGI)Kg</v>
          </cell>
          <cell r="B17">
            <v>10</v>
          </cell>
        </row>
        <row r="18">
          <cell r="A18" t="str">
            <v>데크플레이트ALK(JD600)H.G.I, 2.3T, 75×600㎡</v>
          </cell>
          <cell r="B18">
            <v>11</v>
          </cell>
        </row>
        <row r="19">
          <cell r="A19" t="str">
            <v>고장력볼트M20, 50mmEA</v>
          </cell>
          <cell r="B19">
            <v>12</v>
          </cell>
        </row>
        <row r="20">
          <cell r="A20" t="str">
            <v>고장력볼트M20, 60mmEA</v>
          </cell>
          <cell r="B20">
            <v>13</v>
          </cell>
        </row>
        <row r="21">
          <cell r="A21" t="str">
            <v>고장력볼트M20, 100mmEA</v>
          </cell>
          <cell r="B21">
            <v>14</v>
          </cell>
        </row>
        <row r="22">
          <cell r="A22" t="str">
            <v>HILTI 앵커볼트 HY-200  M20X240LEA</v>
          </cell>
          <cell r="B22">
            <v>15</v>
          </cell>
        </row>
        <row r="23">
          <cell r="A23" t="str">
            <v>HILTI 앵커볼트 HY-200  M16X190LEA</v>
          </cell>
          <cell r="B23">
            <v>16</v>
          </cell>
        </row>
        <row r="24">
          <cell r="A24" t="str">
            <v>ST'L PLATETHK=10mm, SS400, 열연박판Kg</v>
          </cell>
          <cell r="B24">
            <v>17</v>
          </cell>
        </row>
        <row r="25">
          <cell r="A25" t="str">
            <v>ST'L PLATEGAL-V, THK=1.6mmKg</v>
          </cell>
          <cell r="B25">
            <v>18</v>
          </cell>
        </row>
        <row r="26">
          <cell r="A26" t="str">
            <v>각파이프30*30*1.4TKg</v>
          </cell>
          <cell r="B26">
            <v>19</v>
          </cell>
        </row>
        <row r="27">
          <cell r="A27" t="str">
            <v>각파이프40*40*1.4TKg</v>
          </cell>
          <cell r="B27">
            <v>20</v>
          </cell>
        </row>
        <row r="28">
          <cell r="A28" t="str">
            <v>각파이프50*50*1.4TKg</v>
          </cell>
          <cell r="B28">
            <v>21</v>
          </cell>
        </row>
        <row r="29">
          <cell r="A29" t="str">
            <v>각파이프25*25*1.6T, 1.12(㎏/m)Kg</v>
          </cell>
          <cell r="B29">
            <v>22</v>
          </cell>
        </row>
        <row r="30">
          <cell r="A30" t="str">
            <v>각파이프30*30*1.6T, 1.38(㎏/m)Kg</v>
          </cell>
          <cell r="B30">
            <v>23</v>
          </cell>
        </row>
        <row r="31">
          <cell r="A31" t="str">
            <v>각파이프50*50*1.6T, 2.38(㎏/m)Kg</v>
          </cell>
          <cell r="B31">
            <v>24</v>
          </cell>
        </row>
        <row r="32">
          <cell r="A32" t="str">
            <v>각파이프50*50*2.3T, 3.34(㎏/m) Kg</v>
          </cell>
          <cell r="B32">
            <v>25</v>
          </cell>
        </row>
        <row r="33">
          <cell r="A33" t="str">
            <v>각파이프50*50*3.2T, 4.5(㎏/m) Kg</v>
          </cell>
          <cell r="B33">
            <v>26</v>
          </cell>
        </row>
        <row r="34">
          <cell r="A34" t="str">
            <v>각파이프100*50*2.3T, 5.14(㎏/m)Kg</v>
          </cell>
          <cell r="B34">
            <v>27</v>
          </cell>
        </row>
        <row r="35">
          <cell r="A35" t="str">
            <v>각파이프100*100*2.3T, 6.95(㎏/m)Kg</v>
          </cell>
          <cell r="B35">
            <v>28</v>
          </cell>
        </row>
        <row r="36">
          <cell r="A36" t="str">
            <v>아연도각파이프30*30*1.6T, 1.38(㎏/m)Kg</v>
          </cell>
          <cell r="B36">
            <v>29</v>
          </cell>
        </row>
        <row r="37">
          <cell r="A37" t="str">
            <v>아연도각파이프40*40*1.6T, 1.88(㎏/m)Kg</v>
          </cell>
          <cell r="B37">
            <v>30</v>
          </cell>
        </row>
        <row r="38">
          <cell r="A38" t="str">
            <v>SUS PLATETHK=1.5mm, STS 304, HLKg</v>
          </cell>
          <cell r="B38">
            <v>31</v>
          </cell>
        </row>
        <row r="39">
          <cell r="A39" t="str">
            <v>SUS PLATETHK=3mm,W=50, STS 304Kg</v>
          </cell>
          <cell r="B39">
            <v>32</v>
          </cell>
        </row>
        <row r="40">
          <cell r="A40" t="str">
            <v>SUS PLATETHK=5mm,W=50, STS 304Kg</v>
          </cell>
          <cell r="B40">
            <v>33</v>
          </cell>
        </row>
        <row r="41">
          <cell r="A41" t="str">
            <v>SUS PLATETHK=10mm,W=150, STS 304Kg</v>
          </cell>
          <cell r="B41">
            <v>34</v>
          </cell>
        </row>
        <row r="42">
          <cell r="A42" t="str">
            <v>SUS ETCHINGTHK=1.5mm㎡</v>
          </cell>
          <cell r="B42">
            <v>35</v>
          </cell>
        </row>
        <row r="43">
          <cell r="A43" t="str">
            <v>SUS MIRRORTHK=1.5mm㎡</v>
          </cell>
          <cell r="B43">
            <v>36</v>
          </cell>
        </row>
        <row r="44">
          <cell r="A44" t="str">
            <v>SUS COLORTHK=1.5mm㎡</v>
          </cell>
          <cell r="B44">
            <v>37</v>
          </cell>
        </row>
        <row r="45">
          <cell r="A45" t="str">
            <v>MT-05[BlackHL]THK=1.5mm㎡</v>
          </cell>
          <cell r="B45">
            <v>38</v>
          </cell>
        </row>
        <row r="46">
          <cell r="A46" t="str">
            <v>MT-06[Bead Brown/Coating]THK=1.5mm㎡</v>
          </cell>
          <cell r="B46">
            <v>39</v>
          </cell>
        </row>
        <row r="47">
          <cell r="A47" t="str">
            <v>MT-07[WideHL/Coating]THK=1.5mm㎡</v>
          </cell>
          <cell r="B47">
            <v>40</v>
          </cell>
        </row>
        <row r="48">
          <cell r="A48" t="str">
            <v>인서트퍼지인서트 3/8EA</v>
          </cell>
          <cell r="B48">
            <v>41</v>
          </cell>
        </row>
        <row r="49">
          <cell r="A49" t="str">
            <v>Dry Wall Screw#6 Φ3.5mm, 1"개</v>
          </cell>
          <cell r="B49">
            <v>42</v>
          </cell>
        </row>
        <row r="50">
          <cell r="A50" t="str">
            <v>육각볼트육각볼트, M20*100EA</v>
          </cell>
          <cell r="B50">
            <v>43</v>
          </cell>
        </row>
        <row r="51">
          <cell r="A51" t="str">
            <v>앙카볼트M16*150EA</v>
          </cell>
          <cell r="B51">
            <v>44</v>
          </cell>
        </row>
        <row r="52">
          <cell r="A52" t="str">
            <v>와이어메쉬#6, 100*100, KS㎡</v>
          </cell>
          <cell r="B52">
            <v>45</v>
          </cell>
        </row>
        <row r="53">
          <cell r="A53" t="str">
            <v>와이어메쉬#8, 150*150, KS㎡</v>
          </cell>
          <cell r="B53">
            <v>46</v>
          </cell>
        </row>
        <row r="54">
          <cell r="A54" t="str">
            <v>모래강모래㎥</v>
          </cell>
          <cell r="B54">
            <v>47</v>
          </cell>
        </row>
        <row r="55">
          <cell r="A55" t="str">
            <v>보통시멘트KSL 5201Kg</v>
          </cell>
          <cell r="B55">
            <v>48</v>
          </cell>
        </row>
        <row r="56">
          <cell r="A56" t="str">
            <v>타일시멘트줄눈용, 백색Kg</v>
          </cell>
          <cell r="B56">
            <v>49</v>
          </cell>
        </row>
        <row r="57">
          <cell r="A57" t="str">
            <v>접착제수장용Kg</v>
          </cell>
          <cell r="B57">
            <v>50</v>
          </cell>
        </row>
        <row r="58">
          <cell r="A58" t="str">
            <v>접착제스치로폼용Kg</v>
          </cell>
          <cell r="B58">
            <v>51</v>
          </cell>
        </row>
        <row r="59">
          <cell r="A59" t="str">
            <v>라왕각재국산재</v>
          </cell>
          <cell r="B59">
            <v>52</v>
          </cell>
        </row>
        <row r="60">
          <cell r="A60" t="str">
            <v>강관48.6*2.3mm*6mm</v>
          </cell>
          <cell r="B60">
            <v>53</v>
          </cell>
        </row>
        <row r="61">
          <cell r="A61" t="str">
            <v>받침철물직교,자재EA</v>
          </cell>
          <cell r="B61">
            <v>54</v>
          </cell>
        </row>
        <row r="62">
          <cell r="A62" t="str">
            <v>이음철물연결핀, 단관비계EA</v>
          </cell>
          <cell r="B62">
            <v>55</v>
          </cell>
        </row>
        <row r="63">
          <cell r="A63" t="str">
            <v>클램프48*48EA</v>
          </cell>
          <cell r="B63">
            <v>56</v>
          </cell>
        </row>
        <row r="64">
          <cell r="A64" t="str">
            <v>가세틀1219*1820, 4.5kgEA</v>
          </cell>
          <cell r="B64">
            <v>57</v>
          </cell>
        </row>
        <row r="65">
          <cell r="A65" t="str">
            <v>비계기본틀H:1,700*W:1,219EA</v>
          </cell>
          <cell r="B65">
            <v>58</v>
          </cell>
        </row>
        <row r="66">
          <cell r="A66" t="str">
            <v>수평띠장L:1,829EA</v>
          </cell>
          <cell r="B66">
            <v>59</v>
          </cell>
        </row>
        <row r="67">
          <cell r="A67" t="str">
            <v>쟈키Ø36*600EA</v>
          </cell>
          <cell r="B67">
            <v>60</v>
          </cell>
        </row>
        <row r="68">
          <cell r="A68" t="str">
            <v>콘크리트벽돌190×90×57㎜ KS매</v>
          </cell>
          <cell r="B68">
            <v>61</v>
          </cell>
        </row>
        <row r="69">
          <cell r="A69" t="str">
            <v>방수액모르터 접착방수제ℓ</v>
          </cell>
          <cell r="B69">
            <v>62</v>
          </cell>
        </row>
        <row r="70">
          <cell r="A70" t="str">
            <v>M-BARGAL'V 0.5T*50*19m</v>
          </cell>
          <cell r="B70">
            <v>63</v>
          </cell>
        </row>
        <row r="71">
          <cell r="A71" t="str">
            <v>마이너찬넬GAL'V 1.2T*19*10m</v>
          </cell>
          <cell r="B71">
            <v>64</v>
          </cell>
        </row>
        <row r="72">
          <cell r="A72" t="str">
            <v>메탈 러너67*40*0.8m</v>
          </cell>
          <cell r="B72">
            <v>65</v>
          </cell>
        </row>
        <row r="73">
          <cell r="A73" t="str">
            <v>메탈 스터드(Metal Stud)65*45*0.8m</v>
          </cell>
          <cell r="B73">
            <v>66</v>
          </cell>
        </row>
        <row r="74">
          <cell r="A74" t="str">
            <v>케링찬넬GAL'V 1.2T*38*12m</v>
          </cell>
          <cell r="B74">
            <v>67</v>
          </cell>
        </row>
        <row r="75">
          <cell r="A75" t="str">
            <v>행거 및 핀L=100mmEA</v>
          </cell>
          <cell r="B75">
            <v>68</v>
          </cell>
        </row>
        <row r="76">
          <cell r="A76" t="str">
            <v>행거볼트Φ9*1,000EA</v>
          </cell>
          <cell r="B76">
            <v>69</v>
          </cell>
        </row>
        <row r="77">
          <cell r="A77" t="str">
            <v>M-BAR 클립0.5T*34*38*47EA</v>
          </cell>
          <cell r="B77">
            <v>70</v>
          </cell>
        </row>
        <row r="78">
          <cell r="A78" t="str">
            <v>시멘트보드THK=9mm㎡</v>
          </cell>
          <cell r="B78">
            <v>71</v>
          </cell>
        </row>
        <row r="79">
          <cell r="A79" t="str">
            <v>알루미늄 복합 패널1000×1000×4T (평패널)㎡</v>
          </cell>
          <cell r="B79">
            <v>72</v>
          </cell>
        </row>
        <row r="80">
          <cell r="A80" t="str">
            <v>방화셔터기계, 가이드레일 일체 포함㎡</v>
          </cell>
          <cell r="B80">
            <v>73</v>
          </cell>
        </row>
        <row r="81">
          <cell r="A81" t="str">
            <v>컨테이너사무실용6*3*2.6대</v>
          </cell>
          <cell r="B81">
            <v>74</v>
          </cell>
        </row>
        <row r="82">
          <cell r="A82" t="str">
            <v>컨테이너창고용 6*3*2.6대</v>
          </cell>
          <cell r="B82">
            <v>75</v>
          </cell>
        </row>
        <row r="83">
          <cell r="A83" t="str">
            <v>지정 화장실칸막이(친환경)THK=20mm, HPM마감, 지정사양㎡</v>
          </cell>
          <cell r="B83">
            <v>76</v>
          </cell>
        </row>
        <row r="84">
          <cell r="A84" t="str">
            <v>지정 화장실칸막이(베이직)THK=20mm, HPM마감, 지정사양㎡</v>
          </cell>
          <cell r="B84">
            <v>77</v>
          </cell>
        </row>
        <row r="85">
          <cell r="A85" t="str">
            <v>지정 화장실칸막이(디자인)THK=20mm, HPM마감, 지정사양㎡</v>
          </cell>
          <cell r="B85">
            <v>78</v>
          </cell>
        </row>
        <row r="86">
          <cell r="A86" t="str">
            <v>지정 화장실칸막이(메탈)THK=20mm, HPM마감, 지정사양㎡</v>
          </cell>
          <cell r="B86">
            <v>79</v>
          </cell>
        </row>
        <row r="87">
          <cell r="A87" t="str">
            <v>지정 소변기칸막이600*1000내외/강화유리+시트EA</v>
          </cell>
          <cell r="B87">
            <v>80</v>
          </cell>
        </row>
        <row r="88">
          <cell r="A88" t="str">
            <v>지정 비닐페인트제비스코, V.Pℓ</v>
          </cell>
          <cell r="B88">
            <v>81</v>
          </cell>
        </row>
        <row r="89">
          <cell r="A89" t="str">
            <v>강화유리THK=10mm㎡</v>
          </cell>
          <cell r="B89">
            <v>82</v>
          </cell>
        </row>
        <row r="90">
          <cell r="A90" t="str">
            <v>은경THK=5mm㎡</v>
          </cell>
          <cell r="B90">
            <v>83</v>
          </cell>
        </row>
        <row r="91">
          <cell r="A91" t="str">
            <v>수성페인트KSM6010 2종1급ℓ</v>
          </cell>
          <cell r="B91">
            <v>84</v>
          </cell>
        </row>
        <row r="92">
          <cell r="A92" t="str">
            <v>녹막이페인트KSM6030 1종, 2류ℓ</v>
          </cell>
          <cell r="B92">
            <v>85</v>
          </cell>
        </row>
        <row r="93">
          <cell r="A93" t="str">
            <v>프라이머ℓ</v>
          </cell>
          <cell r="B93">
            <v>86</v>
          </cell>
        </row>
        <row r="94">
          <cell r="A94" t="str">
            <v>락카프라이머LAA049ℓ</v>
          </cell>
          <cell r="B94">
            <v>87</v>
          </cell>
        </row>
        <row r="95">
          <cell r="A95" t="str">
            <v>신너KSM6060-1ℓ</v>
          </cell>
          <cell r="B95">
            <v>88</v>
          </cell>
        </row>
        <row r="96">
          <cell r="A96" t="str">
            <v>신너KSM6060-2ℓ</v>
          </cell>
          <cell r="B96">
            <v>89</v>
          </cell>
        </row>
        <row r="97">
          <cell r="A97" t="str">
            <v>신너KSM6060-3ℓ</v>
          </cell>
          <cell r="B97">
            <v>90</v>
          </cell>
        </row>
        <row r="98">
          <cell r="A98" t="str">
            <v>칼라락카CL440-1000ℓ</v>
          </cell>
          <cell r="B98">
            <v>91</v>
          </cell>
        </row>
        <row r="99">
          <cell r="A99" t="str">
            <v>투명락카벽산ℓ</v>
          </cell>
          <cell r="B99">
            <v>92</v>
          </cell>
        </row>
        <row r="100">
          <cell r="A100" t="str">
            <v>방화코트백색ℓ</v>
          </cell>
          <cell r="B100">
            <v>93</v>
          </cell>
        </row>
        <row r="101">
          <cell r="A101" t="str">
            <v>퍼티뽀리퍼티Kg</v>
          </cell>
          <cell r="B101">
            <v>94</v>
          </cell>
        </row>
        <row r="102">
          <cell r="A102" t="str">
            <v>퍼티MC-319Kg</v>
          </cell>
          <cell r="B102">
            <v>95</v>
          </cell>
        </row>
        <row r="103">
          <cell r="A103" t="str">
            <v>퍼티핸디택스(인테리어전용)Kg</v>
          </cell>
          <cell r="B103">
            <v>96</v>
          </cell>
        </row>
        <row r="104">
          <cell r="A104" t="str">
            <v>휠러외부용Kg</v>
          </cell>
          <cell r="B104">
            <v>97</v>
          </cell>
        </row>
        <row r="105">
          <cell r="A105" t="str">
            <v>오일샤페사U711W4001ℓ</v>
          </cell>
          <cell r="B105">
            <v>98</v>
          </cell>
        </row>
        <row r="106">
          <cell r="A106" t="str">
            <v>우드실러U711A0001ℓ</v>
          </cell>
          <cell r="B106">
            <v>99</v>
          </cell>
        </row>
        <row r="107">
          <cell r="A107" t="str">
            <v>우드필러U711A4001ℓ</v>
          </cell>
          <cell r="B107">
            <v>100</v>
          </cell>
        </row>
        <row r="108">
          <cell r="A108" t="str">
            <v>지정 뿜칠재단열/불연 무기질계kg</v>
          </cell>
          <cell r="B108">
            <v>101</v>
          </cell>
        </row>
        <row r="109">
          <cell r="A109" t="str">
            <v>그라스울보온재THK=50mm, 24K㎡</v>
          </cell>
          <cell r="B109">
            <v>102</v>
          </cell>
        </row>
        <row r="110">
          <cell r="A110" t="str">
            <v>M.D.FTHK=9mm, EO㎡</v>
          </cell>
          <cell r="B110">
            <v>103</v>
          </cell>
        </row>
        <row r="111">
          <cell r="A111" t="str">
            <v>고밀도 M.D.FTHK=9mm㎡</v>
          </cell>
          <cell r="B111">
            <v>104</v>
          </cell>
        </row>
        <row r="112">
          <cell r="A112" t="str">
            <v>M.D.FTHK=12mm, EO㎡</v>
          </cell>
          <cell r="B112">
            <v>105</v>
          </cell>
        </row>
        <row r="113">
          <cell r="A113" t="str">
            <v>석고보드THK=12.5mm*3'*6'㎡</v>
          </cell>
          <cell r="B113">
            <v>106</v>
          </cell>
        </row>
        <row r="114">
          <cell r="A114" t="str">
            <v>석고보드THK=9.5mm*3'*6'㎡</v>
          </cell>
          <cell r="B114">
            <v>107</v>
          </cell>
        </row>
        <row r="115">
          <cell r="A115" t="str">
            <v>방수석고보드THK=9.5mm*3'*6'㎡</v>
          </cell>
          <cell r="B115">
            <v>108</v>
          </cell>
        </row>
        <row r="116">
          <cell r="A116" t="str">
            <v>방수석고보드THK=12.5mm*3'*6'㎡</v>
          </cell>
          <cell r="B116">
            <v>109</v>
          </cell>
        </row>
        <row r="117">
          <cell r="A117" t="str">
            <v>합판THK=2.7mm*4'*8'(준내수)㎡</v>
          </cell>
          <cell r="B117">
            <v>110</v>
          </cell>
        </row>
        <row r="118">
          <cell r="A118" t="str">
            <v>합판THK=8.5mm*4'*8'(준내수)㎡</v>
          </cell>
          <cell r="B118">
            <v>111</v>
          </cell>
        </row>
        <row r="119">
          <cell r="A119" t="str">
            <v>합판THK=12mm*4'*8'(준내수)㎡</v>
          </cell>
          <cell r="B119">
            <v>112</v>
          </cell>
        </row>
        <row r="120">
          <cell r="A120" t="str">
            <v>합판THK=12mm*4'*8'(내수)㎡</v>
          </cell>
          <cell r="B120">
            <v>113</v>
          </cell>
        </row>
        <row r="121">
          <cell r="A121" t="str">
            <v>인테리어필름(SH-01)방염_오리진우드_SPW,시공포함㎡</v>
          </cell>
          <cell r="B121">
            <v>114</v>
          </cell>
        </row>
        <row r="122">
          <cell r="A122" t="str">
            <v>인테리어필름(SH-02)방염_프리미엄우드_ZX,시공포함㎡</v>
          </cell>
          <cell r="B122">
            <v>115</v>
          </cell>
        </row>
        <row r="123">
          <cell r="A123" t="str">
            <v>인테리어필름(SH-03)방염_프리미엄우드_ZX,시공포함㎡</v>
          </cell>
          <cell r="B123">
            <v>116</v>
          </cell>
        </row>
        <row r="124">
          <cell r="A124" t="str">
            <v>인테리어필름(SH-04)방염_일반단색_S,LS,LM,시공포함㎡</v>
          </cell>
          <cell r="B124">
            <v>117</v>
          </cell>
        </row>
        <row r="125">
          <cell r="A125" t="str">
            <v>인테리어필름(SH-05)방염_프리미엄우드_ZX,시공포함㎡</v>
          </cell>
          <cell r="B125">
            <v>118</v>
          </cell>
        </row>
        <row r="126">
          <cell r="A126" t="str">
            <v>인테리어필름(SH-06)방염_일반단색_S,LS,LM,시공포함㎡</v>
          </cell>
          <cell r="B126">
            <v>119</v>
          </cell>
        </row>
        <row r="127">
          <cell r="A127" t="str">
            <v>인테리어필름(SH-07)방염_프리미엄우드_ZX,시공포함㎡</v>
          </cell>
          <cell r="B127">
            <v>120</v>
          </cell>
        </row>
        <row r="128">
          <cell r="A128" t="str">
            <v>인테리어필름(SH-08)방염_일반단색_S,LS,LM,시공포함㎡</v>
          </cell>
          <cell r="B128">
            <v>121</v>
          </cell>
        </row>
        <row r="129">
          <cell r="A129" t="str">
            <v>인테리어필름(SH-09)안개시트,시공포함㎡</v>
          </cell>
          <cell r="B129">
            <v>122</v>
          </cell>
        </row>
        <row r="130">
          <cell r="A130" t="str">
            <v>인테리어필름(SH-10)방염_일반단색_S,LS,LM,시공포함㎡</v>
          </cell>
          <cell r="B130">
            <v>123</v>
          </cell>
        </row>
        <row r="131">
          <cell r="A131" t="str">
            <v>접착제오공 205Kg</v>
          </cell>
          <cell r="B131">
            <v>124</v>
          </cell>
        </row>
        <row r="132">
          <cell r="A132" t="str">
            <v>흡음뿜칠뿜칠-9㎜(시공비 포함)㎡</v>
          </cell>
          <cell r="B132">
            <v>125</v>
          </cell>
        </row>
        <row r="133">
          <cell r="A133" t="str">
            <v>울타리 용재(EGI가설펜스)EGI펜스 2000*500*0.8T매</v>
          </cell>
          <cell r="B133">
            <v>126</v>
          </cell>
        </row>
        <row r="134">
          <cell r="A134" t="str">
            <v>울타리 용재(EGI가설펜스)가설재용파이프지주 ￠48.6mmm</v>
          </cell>
          <cell r="B134">
            <v>127</v>
          </cell>
        </row>
        <row r="135">
          <cell r="A135" t="str">
            <v>울타리 용재(EGI가설펜스)가설재용부속자재(클램프,핀 외)㎡</v>
          </cell>
          <cell r="B135">
            <v>128</v>
          </cell>
        </row>
        <row r="136">
          <cell r="A136" t="str">
            <v>백열전구220V 100W등</v>
          </cell>
          <cell r="B136">
            <v>129</v>
          </cell>
        </row>
        <row r="137">
          <cell r="A137" t="str">
            <v>용접봉3.2mm, CR-13Kg</v>
          </cell>
          <cell r="B137">
            <v>130</v>
          </cell>
        </row>
        <row r="138">
          <cell r="A138" t="str">
            <v>용접봉3.2mm, CS-200Kg</v>
          </cell>
          <cell r="B138">
            <v>131</v>
          </cell>
        </row>
        <row r="139">
          <cell r="A139" t="str">
            <v>Hilti PinX-CEA</v>
          </cell>
          <cell r="B139">
            <v>132</v>
          </cell>
        </row>
        <row r="140">
          <cell r="A140" t="str">
            <v>연마지#120매</v>
          </cell>
          <cell r="B140">
            <v>133</v>
          </cell>
        </row>
        <row r="141">
          <cell r="A141" t="str">
            <v>바퀴6"EA</v>
          </cell>
          <cell r="B141">
            <v>134</v>
          </cell>
        </row>
        <row r="142">
          <cell r="A142" t="str">
            <v>PE 필름0.1mm * 180cm * 91m㎡</v>
          </cell>
          <cell r="B142">
            <v>135</v>
          </cell>
        </row>
        <row r="143">
          <cell r="A143" t="str">
            <v>경유저유황,0.001%ℓ</v>
          </cell>
          <cell r="B143">
            <v>136</v>
          </cell>
        </row>
        <row r="144">
          <cell r="A144" t="str">
            <v>휘발유ℓ</v>
          </cell>
          <cell r="B144">
            <v>137</v>
          </cell>
        </row>
        <row r="145">
          <cell r="A145" t="str">
            <v>아세틸렌0.98Kg</v>
          </cell>
          <cell r="B145">
            <v>138</v>
          </cell>
        </row>
        <row r="146">
          <cell r="A146" t="str">
            <v>산소가스고압가스, 기체(㎥)㎥</v>
          </cell>
          <cell r="B146">
            <v>139</v>
          </cell>
        </row>
        <row r="147">
          <cell r="A147" t="str">
            <v>철강설철강설, 고철, 작업설부산물Kg</v>
          </cell>
          <cell r="B147">
            <v>140</v>
          </cell>
        </row>
        <row r="148">
          <cell r="A148" t="str">
            <v>철강설철강설, 스텐레스, 작업설부산물Kg</v>
          </cell>
          <cell r="B148">
            <v>141</v>
          </cell>
        </row>
        <row r="149">
          <cell r="A149" t="str">
            <v>청면TAPE폭5cm*10m/roll m</v>
          </cell>
          <cell r="B149">
            <v>142</v>
          </cell>
        </row>
        <row r="150">
          <cell r="A150" t="str">
            <v>발판45*200*2,000장</v>
          </cell>
          <cell r="B150">
            <v>143</v>
          </cell>
        </row>
        <row r="151">
          <cell r="A151" t="str">
            <v>그라우팅 믹서390×2LHR</v>
          </cell>
          <cell r="B151">
            <v>144</v>
          </cell>
        </row>
        <row r="152">
          <cell r="A152" t="str">
            <v>그라우팅 펌프40-125L/MINHR</v>
          </cell>
          <cell r="B152">
            <v>145</v>
          </cell>
        </row>
        <row r="153">
          <cell r="A153" t="str">
            <v>굴삭기0.2㎥대/천원</v>
          </cell>
          <cell r="B153">
            <v>146</v>
          </cell>
        </row>
        <row r="154">
          <cell r="A154" t="str">
            <v>모르타르믹서0.3㎥대</v>
          </cell>
          <cell r="B154">
            <v>147</v>
          </cell>
        </row>
        <row r="155">
          <cell r="A155" t="str">
            <v>모르타르펌프37KW대</v>
          </cell>
          <cell r="B155">
            <v>148</v>
          </cell>
        </row>
        <row r="156">
          <cell r="A156" t="str">
            <v>폐자재 수집, 운반비(30Km 이하)혼합건설폐기물, 상차비포함ton</v>
          </cell>
          <cell r="B156">
            <v>149</v>
          </cell>
        </row>
        <row r="157">
          <cell r="A157" t="str">
            <v>폐자재 처리비혼합건설폐기물, 가연성5%포함ton</v>
          </cell>
          <cell r="B157">
            <v>150</v>
          </cell>
        </row>
        <row r="158">
          <cell r="A158" t="str">
            <v>전력KWH</v>
          </cell>
          <cell r="B158">
            <v>151</v>
          </cell>
        </row>
        <row r="159">
          <cell r="A159" t="str">
            <v>조임철물직교, 회전EA</v>
          </cell>
          <cell r="B159">
            <v>152</v>
          </cell>
        </row>
        <row r="160">
          <cell r="A160" t="str">
            <v>접착제합판용Kg</v>
          </cell>
          <cell r="B160">
            <v>153</v>
          </cell>
        </row>
        <row r="161">
          <cell r="A161" t="str">
            <v>Novoplan DA 40Kg</v>
          </cell>
          <cell r="B161">
            <v>154</v>
          </cell>
        </row>
        <row r="162">
          <cell r="A162" t="str">
            <v>Novoplan DAKg</v>
          </cell>
          <cell r="B162">
            <v>155</v>
          </cell>
        </row>
        <row r="163">
          <cell r="A163" t="str">
            <v>AC2000S/L재 전용프라이머ℓ</v>
          </cell>
          <cell r="B163">
            <v>156</v>
          </cell>
        </row>
        <row r="164">
          <cell r="A164" t="str">
            <v>우레탄희석제Kg</v>
          </cell>
          <cell r="B164">
            <v>157</v>
          </cell>
        </row>
        <row r="165">
          <cell r="A165" t="str">
            <v>우레탄프라이머Kg</v>
          </cell>
          <cell r="B165">
            <v>158</v>
          </cell>
        </row>
        <row r="166">
          <cell r="A166" t="str">
            <v>우레탄중도비노출Kg</v>
          </cell>
          <cell r="B166">
            <v>159</v>
          </cell>
        </row>
        <row r="167">
          <cell r="A167" t="str">
            <v>SEALANT균열보수Kg</v>
          </cell>
          <cell r="B167">
            <v>160</v>
          </cell>
        </row>
        <row r="168">
          <cell r="A168" t="str">
            <v>소형브레이커25kg급HR</v>
          </cell>
          <cell r="B168">
            <v>161</v>
          </cell>
        </row>
        <row r="169">
          <cell r="A169" t="str">
            <v>배관파이프50￠-2.6m대</v>
          </cell>
          <cell r="B169">
            <v>162</v>
          </cell>
        </row>
        <row r="170">
          <cell r="A170" t="str">
            <v>양수기1.49KW대</v>
          </cell>
          <cell r="B170">
            <v>163</v>
          </cell>
        </row>
        <row r="171">
          <cell r="A171" t="str">
            <v>M-BAR.조인트0.5T*100*43EA</v>
          </cell>
          <cell r="B171">
            <v>164</v>
          </cell>
        </row>
        <row r="172">
          <cell r="A172" t="str">
            <v>찬넬클립1.2T*34*34EA</v>
          </cell>
          <cell r="B172">
            <v>165</v>
          </cell>
        </row>
        <row r="173">
          <cell r="A173" t="str">
            <v>캐링조인트0.5T*13*40*90개</v>
          </cell>
          <cell r="B173">
            <v>166</v>
          </cell>
        </row>
        <row r="174">
          <cell r="A174" t="str">
            <v>샌딩실러SB-L-37ℓ</v>
          </cell>
          <cell r="B174">
            <v>167</v>
          </cell>
        </row>
        <row r="175">
          <cell r="A175" t="str">
            <v>손잡이L:1,219EA</v>
          </cell>
          <cell r="B175">
            <v>168</v>
          </cell>
        </row>
        <row r="176">
          <cell r="A176" t="str">
            <v>손잡이L:1,829EA</v>
          </cell>
          <cell r="B176">
            <v>169</v>
          </cell>
        </row>
        <row r="177">
          <cell r="A177" t="str">
            <v>손잡이기둥L:1,219EA</v>
          </cell>
          <cell r="B177">
            <v>170</v>
          </cell>
        </row>
        <row r="178">
          <cell r="A178" t="str">
            <v>방수소켓6A 250VEA</v>
          </cell>
          <cell r="B178">
            <v>171</v>
          </cell>
        </row>
        <row r="179">
          <cell r="A179" t="str">
            <v>BACK PAINT GLASSTHK=5mm㎡</v>
          </cell>
          <cell r="B179">
            <v>172</v>
          </cell>
        </row>
        <row r="180">
          <cell r="A180" t="str">
            <v>가설분전반100AFEA</v>
          </cell>
          <cell r="B180">
            <v>173</v>
          </cell>
        </row>
        <row r="181">
          <cell r="A181" t="str">
            <v>각파이프구조틀보강철물EA</v>
          </cell>
          <cell r="B181">
            <v>174</v>
          </cell>
        </row>
        <row r="182">
          <cell r="A182" t="str">
            <v>비계용 보호망낙하물 방지용, 고정철물포함㎡</v>
          </cell>
          <cell r="B182">
            <v>175</v>
          </cell>
        </row>
        <row r="183">
          <cell r="A183" t="str">
            <v>울타리 상부 그물망지정사양, H:800내외m</v>
          </cell>
          <cell r="B183">
            <v>176</v>
          </cell>
        </row>
        <row r="184">
          <cell r="A184" t="str">
            <v>미네랄스피릿ℓ</v>
          </cell>
          <cell r="B184">
            <v>177</v>
          </cell>
        </row>
        <row r="185">
          <cell r="A185" t="str">
            <v>방염공사㎡</v>
          </cell>
          <cell r="B185">
            <v>178</v>
          </cell>
        </row>
        <row r="186">
          <cell r="A186" t="str">
            <v>벤딩비공장가공, 30*30이하m</v>
          </cell>
          <cell r="B186">
            <v>179</v>
          </cell>
        </row>
        <row r="187">
          <cell r="A187" t="str">
            <v>벤딩비공장가공, 50*50이하m</v>
          </cell>
          <cell r="B187">
            <v>180</v>
          </cell>
        </row>
        <row r="188">
          <cell r="A188" t="str">
            <v>보호망와이어메쉬EA</v>
          </cell>
          <cell r="B188">
            <v>181</v>
          </cell>
        </row>
        <row r="189">
          <cell r="A189" t="str">
            <v>석면테이프m</v>
          </cell>
          <cell r="B189">
            <v>182</v>
          </cell>
        </row>
        <row r="190">
          <cell r="A190" t="str">
            <v>셸락니스ℓ</v>
          </cell>
          <cell r="B190">
            <v>183</v>
          </cell>
        </row>
        <row r="191">
          <cell r="A191" t="str">
            <v>운송비5TON대</v>
          </cell>
          <cell r="B191">
            <v>184</v>
          </cell>
        </row>
        <row r="192">
          <cell r="A192" t="str">
            <v>유리설치후 보양작업㎡</v>
          </cell>
          <cell r="B192">
            <v>185</v>
          </cell>
        </row>
        <row r="193">
          <cell r="A193" t="str">
            <v>절곡가공V-컷팅M</v>
          </cell>
          <cell r="B193">
            <v>186</v>
          </cell>
        </row>
        <row r="194">
          <cell r="A194" t="str">
            <v xml:space="preserve">절연케이블VCT 5.5*2m </v>
          </cell>
          <cell r="B194">
            <v>187</v>
          </cell>
        </row>
        <row r="195">
          <cell r="A195" t="str">
            <v>철물앵카용EA</v>
          </cell>
          <cell r="B195">
            <v>188</v>
          </cell>
        </row>
        <row r="196">
          <cell r="A196" t="str">
            <v>카바링 테이프규격별m</v>
          </cell>
          <cell r="B196">
            <v>189</v>
          </cell>
        </row>
        <row r="197">
          <cell r="A197" t="str">
            <v>코너비드Paper Faced metalm</v>
          </cell>
          <cell r="B197">
            <v>190</v>
          </cell>
        </row>
        <row r="198">
          <cell r="A198" t="str">
            <v>페인트걸레받이용 아크릴수지ℓ</v>
          </cell>
          <cell r="B198">
            <v>191</v>
          </cell>
        </row>
        <row r="199">
          <cell r="A199" t="str">
            <v>플라베니아THK=3mm*3'*6㎡</v>
          </cell>
          <cell r="B199">
            <v>192</v>
          </cell>
        </row>
        <row r="200">
          <cell r="A200" t="str">
            <v>하이덴(비닐)0.01T, W:150㎝, ℓ:20mm</v>
          </cell>
          <cell r="B200">
            <v>193</v>
          </cell>
        </row>
        <row r="201">
          <cell r="A201" t="str">
            <v>지정석재ST-01, THK=20mm, 지정사양㎡</v>
          </cell>
          <cell r="B201">
            <v>194</v>
          </cell>
        </row>
        <row r="202">
          <cell r="A202" t="str">
            <v>지정석재ST-02, THK=20mm, 지정사양㎡</v>
          </cell>
          <cell r="B202">
            <v>195</v>
          </cell>
        </row>
        <row r="203">
          <cell r="A203" t="str">
            <v>지정석재ST-03, THK=20mm, 지정사양㎡</v>
          </cell>
          <cell r="B203">
            <v>196</v>
          </cell>
        </row>
        <row r="204">
          <cell r="A204" t="str">
            <v>지정석재ST-04, THK=20mm, 지정사양㎡</v>
          </cell>
          <cell r="B204">
            <v>197</v>
          </cell>
        </row>
        <row r="205">
          <cell r="A205" t="str">
            <v>지정석재ST-05, THK=20mm, 지정사양㎡</v>
          </cell>
          <cell r="B205">
            <v>198</v>
          </cell>
        </row>
        <row r="206">
          <cell r="A206" t="str">
            <v>지정석재 재단 및 가공비컷팅(워터젯), 컷팅부마감처리m</v>
          </cell>
          <cell r="B206">
            <v>199</v>
          </cell>
        </row>
        <row r="207">
          <cell r="A207" t="str">
            <v>비닐타일자재LVT-01, 600X600X5T, 지정사양㎡</v>
          </cell>
          <cell r="B207">
            <v>200</v>
          </cell>
        </row>
        <row r="208">
          <cell r="A208" t="str">
            <v>비닐타일자재LVT-02, 914X457X5T, 지정사양㎡</v>
          </cell>
          <cell r="B208">
            <v>201</v>
          </cell>
        </row>
        <row r="209">
          <cell r="A209" t="str">
            <v>비닐타일자재LVT-03, 600X600X5T, 지정사양㎡</v>
          </cell>
          <cell r="B209">
            <v>202</v>
          </cell>
        </row>
        <row r="210">
          <cell r="A210" t="str">
            <v>비닐타일자재LVT-04, 184X950X5T, 지정사양㎡</v>
          </cell>
          <cell r="B210">
            <v>203</v>
          </cell>
        </row>
        <row r="211">
          <cell r="A211" t="str">
            <v>타일자재TL-01, 600X600X10T, 지정사양㎡</v>
          </cell>
          <cell r="B211">
            <v>204</v>
          </cell>
        </row>
        <row r="212">
          <cell r="A212" t="str">
            <v>타일자재TL-02, 600X600X10T, 지정사양㎡</v>
          </cell>
          <cell r="B212">
            <v>205</v>
          </cell>
        </row>
        <row r="213">
          <cell r="A213" t="str">
            <v>타일자재TL-03, 600X600X10T, 지정사양㎡</v>
          </cell>
          <cell r="B213">
            <v>206</v>
          </cell>
        </row>
        <row r="214">
          <cell r="A214" t="str">
            <v>타일자재TL-04, 600X600X10T, 지정사양㎡</v>
          </cell>
          <cell r="B214">
            <v>207</v>
          </cell>
        </row>
        <row r="215">
          <cell r="A215" t="str">
            <v>타일자재TL-05, 800X800X10T, 지정사양㎡</v>
          </cell>
          <cell r="B215">
            <v>208</v>
          </cell>
        </row>
        <row r="216">
          <cell r="A216" t="str">
            <v>타일자재TL-06, 800X800X10T, 지정사양㎡</v>
          </cell>
          <cell r="B216">
            <v>209</v>
          </cell>
        </row>
        <row r="217">
          <cell r="A217" t="str">
            <v>타일자재TL-07, 600X600X10T, 지정사양㎡</v>
          </cell>
          <cell r="B217">
            <v>210</v>
          </cell>
        </row>
        <row r="218">
          <cell r="A218" t="str">
            <v>타일자재TL-08, 1200X600X10T, 지정사양㎡</v>
          </cell>
          <cell r="B218">
            <v>211</v>
          </cell>
        </row>
        <row r="219">
          <cell r="A219" t="str">
            <v>타일자재TL-09, 50X250X9T, 지정사양㎡</v>
          </cell>
          <cell r="B219">
            <v>212</v>
          </cell>
        </row>
        <row r="220">
          <cell r="A220" t="str">
            <v>타일자재TL-10, 600X600X10T, 지정사양㎡</v>
          </cell>
          <cell r="B220">
            <v>213</v>
          </cell>
        </row>
        <row r="221">
          <cell r="A221" t="str">
            <v>타일자재TL-11, 600X600X10T, 지정사양㎡</v>
          </cell>
          <cell r="B221">
            <v>214</v>
          </cell>
        </row>
        <row r="222">
          <cell r="A222" t="str">
            <v>타일자재TL-12, 100X300X10T, 지정사양㎡</v>
          </cell>
          <cell r="B222">
            <v>215</v>
          </cell>
        </row>
        <row r="223">
          <cell r="A223" t="str">
            <v>타일자재TL-13, 600X600X10T, 지정사양㎡</v>
          </cell>
          <cell r="B223">
            <v>216</v>
          </cell>
        </row>
        <row r="224">
          <cell r="A224" t="str">
            <v>타일자재TL-14, 1200X2800X12T, 지정사양㎡</v>
          </cell>
          <cell r="B224">
            <v>217</v>
          </cell>
        </row>
        <row r="225">
          <cell r="A225" t="str">
            <v>타일자재TL-15, 1200X2800X12T, 지정사양㎡</v>
          </cell>
          <cell r="B225">
            <v>218</v>
          </cell>
        </row>
        <row r="226">
          <cell r="A226" t="str">
            <v>타일자재TL-16, 1200X2600X12T, 지정사양㎡</v>
          </cell>
          <cell r="B226">
            <v>219</v>
          </cell>
        </row>
        <row r="227">
          <cell r="A227" t="str">
            <v>타일자재TL-17, 1200X2800X12T, 지정사양㎡</v>
          </cell>
          <cell r="B227">
            <v>220</v>
          </cell>
        </row>
        <row r="228">
          <cell r="A228" t="str">
            <v>타일자재TL-18, 1200X2800X12T, 지정사양㎡</v>
          </cell>
          <cell r="B228">
            <v>221</v>
          </cell>
        </row>
        <row r="229">
          <cell r="A229" t="str">
            <v>타일자재TL-19, 1200X2800X12T, 지정사양㎡</v>
          </cell>
          <cell r="B229">
            <v>222</v>
          </cell>
        </row>
        <row r="230">
          <cell r="A230" t="str">
            <v>타일자재TL-20, 300X600X9T, 지정사양㎡</v>
          </cell>
          <cell r="B230">
            <v>223</v>
          </cell>
        </row>
        <row r="231">
          <cell r="A231" t="str">
            <v>스페셜도장마감퍼티포함, PT-03㎡</v>
          </cell>
          <cell r="B231">
            <v>224</v>
          </cell>
        </row>
        <row r="232">
          <cell r="A232" t="str">
            <v>스페셜도장마감퍼티포함, PT-04㎡</v>
          </cell>
          <cell r="B232">
            <v>225</v>
          </cell>
        </row>
        <row r="233">
          <cell r="A233" t="str">
            <v>스페셜도장마감퍼티포함, PT-05㎡</v>
          </cell>
          <cell r="B233">
            <v>226</v>
          </cell>
        </row>
        <row r="234">
          <cell r="A234" t="str">
            <v>스페셜도장마감퍼티포함, PT-06㎡</v>
          </cell>
          <cell r="B234">
            <v>227</v>
          </cell>
        </row>
        <row r="235">
          <cell r="A235" t="str">
            <v>곡면 강화유리THK=10mm㎡</v>
          </cell>
          <cell r="B235">
            <v>228</v>
          </cell>
        </row>
        <row r="236">
          <cell r="A236" t="str">
            <v>SATIN GLASSTHK=5mm㎡</v>
          </cell>
          <cell r="B236">
            <v>229</v>
          </cell>
        </row>
        <row r="237">
          <cell r="A237" t="str">
            <v>BRONZE MIRRORTHK=5mm㎡</v>
          </cell>
          <cell r="B237">
            <v>230</v>
          </cell>
        </row>
        <row r="238">
          <cell r="A238" t="str">
            <v>BRONZE GLASS SATINTHK=5mm㎡</v>
          </cell>
          <cell r="B238">
            <v>231</v>
          </cell>
        </row>
        <row r="239">
          <cell r="A239" t="str">
            <v>철골 운반비공장-현장KG</v>
          </cell>
          <cell r="B239">
            <v>232</v>
          </cell>
        </row>
        <row r="240">
          <cell r="A240" t="str">
            <v>철골설치 장비비윈치,렌탈,미니크레인KG</v>
          </cell>
          <cell r="B240">
            <v>233</v>
          </cell>
        </row>
        <row r="241">
          <cell r="A241" t="str">
            <v>철골용접 검사비MT 10%KG</v>
          </cell>
          <cell r="B241">
            <v>234</v>
          </cell>
        </row>
        <row r="242">
          <cell r="A242" t="str">
            <v>보조강재대강Kg</v>
          </cell>
          <cell r="B242">
            <v>235</v>
          </cell>
        </row>
        <row r="243">
          <cell r="A243" t="str">
            <v>무수축모르타르GP600Kg</v>
          </cell>
          <cell r="B243">
            <v>236</v>
          </cell>
        </row>
        <row r="244">
          <cell r="A244" t="str">
            <v>매지몰딩6mm 매지m</v>
          </cell>
          <cell r="B244">
            <v>237</v>
          </cell>
        </row>
        <row r="245">
          <cell r="A245" t="str">
            <v>갈바점검구450*450EA</v>
          </cell>
          <cell r="B245">
            <v>238</v>
          </cell>
        </row>
        <row r="246">
          <cell r="A246" t="str">
            <v>AL 몰딩메지몰딩m</v>
          </cell>
          <cell r="B246">
            <v>239</v>
          </cell>
        </row>
        <row r="247">
          <cell r="A247" t="str">
            <v>포글보드 취부포글 Solo 6/18R㎡</v>
          </cell>
          <cell r="B247">
            <v>240</v>
          </cell>
        </row>
        <row r="248">
          <cell r="A248" t="str">
            <v>석재용 본드지정사양kg</v>
          </cell>
          <cell r="B248">
            <v>241</v>
          </cell>
        </row>
        <row r="249">
          <cell r="A249" t="str">
            <v>팬트레이L500*D60내외, 제작사양EA</v>
          </cell>
          <cell r="B249">
            <v>242</v>
          </cell>
        </row>
        <row r="250">
          <cell r="A250" t="str">
            <v>핸드레일 자재시공PVC 핸드레일m</v>
          </cell>
          <cell r="B250">
            <v>243</v>
          </cell>
        </row>
        <row r="251">
          <cell r="A251" t="str">
            <v>계단 몰딩기성m</v>
          </cell>
          <cell r="B251">
            <v>244</v>
          </cell>
        </row>
        <row r="252">
          <cell r="A252" t="str">
            <v>화강석 바닥보수파티션 간섭 등 일체, 바닥면적 20%㎡</v>
          </cell>
          <cell r="B252">
            <v>245</v>
          </cell>
        </row>
        <row r="253">
          <cell r="A253" t="str">
            <v>점자블록 자재/시공 300*300*30T, 고강도EA</v>
          </cell>
          <cell r="B253">
            <v>246</v>
          </cell>
        </row>
        <row r="254">
          <cell r="A254" t="str">
            <v>바닥연마㎡</v>
          </cell>
          <cell r="B254">
            <v>247</v>
          </cell>
        </row>
        <row r="255">
          <cell r="A255" t="str">
            <v>음수대 상부 먹통구조틀. MDF, 필름 SH-04 포함㎡</v>
          </cell>
          <cell r="B255">
            <v>248</v>
          </cell>
        </row>
        <row r="256">
          <cell r="A256" t="str">
            <v>Expended Metal1170*1695EA</v>
          </cell>
          <cell r="B256">
            <v>249</v>
          </cell>
        </row>
        <row r="257">
          <cell r="A257" t="str">
            <v>Expended Metal 도장PT-01㎡</v>
          </cell>
          <cell r="B257">
            <v>250</v>
          </cell>
        </row>
        <row r="258">
          <cell r="A258" t="str">
            <v>스크린 루버30*150㎡</v>
          </cell>
          <cell r="B258">
            <v>251</v>
          </cell>
        </row>
        <row r="259">
          <cell r="A259" t="str">
            <v>라운지 사인 구조물갈바,T=1.6, 도장, 조명 포함식</v>
          </cell>
          <cell r="B259">
            <v>252</v>
          </cell>
        </row>
        <row r="260">
          <cell r="A260" t="str">
            <v>히든도어 점검구600*1500EA</v>
          </cell>
          <cell r="B260">
            <v>253</v>
          </cell>
        </row>
        <row r="261">
          <cell r="A261" t="str">
            <v>두겁대AS-07m</v>
          </cell>
          <cell r="B261">
            <v>254</v>
          </cell>
        </row>
        <row r="262">
          <cell r="A262" t="str">
            <v>지정도장브론즈 메탈도장㎡</v>
          </cell>
          <cell r="B262">
            <v>255</v>
          </cell>
        </row>
        <row r="263">
          <cell r="A263" t="str">
            <v>커튼천정매립 레일포함㎡</v>
          </cell>
          <cell r="B263">
            <v>256</v>
          </cell>
        </row>
        <row r="264">
          <cell r="A264" t="str">
            <v>유공 흡음보드PN-03, THK=9mm㎡</v>
          </cell>
          <cell r="B264">
            <v>257</v>
          </cell>
        </row>
        <row r="265">
          <cell r="A265" t="str">
            <v>유리난간대GL-01, 부속품 포함㎡</v>
          </cell>
          <cell r="B265">
            <v>258</v>
          </cell>
        </row>
        <row r="266">
          <cell r="A266" t="str">
            <v>디딤석AS-05㎡</v>
          </cell>
          <cell r="B266">
            <v>259</v>
          </cell>
        </row>
        <row r="267">
          <cell r="A267" t="str">
            <v>전동커튼m</v>
          </cell>
          <cell r="B267">
            <v>260</v>
          </cell>
        </row>
        <row r="268">
          <cell r="A268" t="str">
            <v>큐비클CU-02, MT-06, 설치포함㎡</v>
          </cell>
          <cell r="B268">
            <v>261</v>
          </cell>
        </row>
        <row r="269">
          <cell r="A269" t="str">
            <v>GD-01,프레임도어 양개형1920*2720,하드웨어포함,설치별도SET</v>
          </cell>
          <cell r="B269">
            <v>262</v>
          </cell>
        </row>
        <row r="270">
          <cell r="A270" t="str">
            <v>GD-02,프레임도어 양개형1800*2720,하드웨어포함,설치별도SET</v>
          </cell>
          <cell r="B270">
            <v>263</v>
          </cell>
        </row>
        <row r="271">
          <cell r="A271" t="str">
            <v>GD-03,강화유리도어 양개형1800*2400,하드웨어포함,설치별도SET</v>
          </cell>
          <cell r="B271">
            <v>264</v>
          </cell>
        </row>
        <row r="272">
          <cell r="A272" t="str">
            <v>GD-04,강화유리도어900*2400,하드웨어포함,설치별도SET</v>
          </cell>
          <cell r="B272">
            <v>265</v>
          </cell>
        </row>
        <row r="273">
          <cell r="A273" t="str">
            <v>GD-05,강화유리도어900*2400,하드웨어포함,설치별도SET</v>
          </cell>
          <cell r="B273">
            <v>266</v>
          </cell>
        </row>
        <row r="274">
          <cell r="A274" t="str">
            <v>GD-06,강화유리도어1000*2400,하드웨어포함,설치별도SET</v>
          </cell>
          <cell r="B274">
            <v>267</v>
          </cell>
        </row>
        <row r="275">
          <cell r="A275" t="str">
            <v>SD-011000*2400,하드웨어포함,설치별도SET</v>
          </cell>
          <cell r="B275">
            <v>268</v>
          </cell>
        </row>
        <row r="276">
          <cell r="A276" t="str">
            <v>SD-02900*2100,하드웨어포함,설치별도SET</v>
          </cell>
          <cell r="B276">
            <v>269</v>
          </cell>
        </row>
        <row r="277">
          <cell r="A277" t="str">
            <v>SD-031000*2100,하드웨어포함,설치별도SET</v>
          </cell>
          <cell r="B277">
            <v>270</v>
          </cell>
        </row>
        <row r="278">
          <cell r="A278" t="str">
            <v>SD-04, 양개형2150*2100,하드웨어포함,설치별도SET</v>
          </cell>
          <cell r="B278">
            <v>271</v>
          </cell>
        </row>
        <row r="279">
          <cell r="A279" t="str">
            <v>SD-05600*2400,하드웨어포함,설치별도SET</v>
          </cell>
          <cell r="B279">
            <v>272</v>
          </cell>
        </row>
        <row r="280">
          <cell r="A280" t="str">
            <v>SD-06920*2400,하드웨어포함,설치별도SET</v>
          </cell>
          <cell r="B280">
            <v>273</v>
          </cell>
        </row>
        <row r="281">
          <cell r="A281" t="str">
            <v>WD-01900*2400,하드웨어포함,설치별도SET</v>
          </cell>
          <cell r="B281">
            <v>274</v>
          </cell>
        </row>
        <row r="282">
          <cell r="A282" t="str">
            <v>ASD-013185*2700,기계포함,설치포함SET</v>
          </cell>
          <cell r="B282">
            <v>275</v>
          </cell>
        </row>
        <row r="283">
          <cell r="A283" t="str">
            <v>ASD-021000*2400,기계포함,설치포함SET</v>
          </cell>
          <cell r="B283">
            <v>276</v>
          </cell>
        </row>
        <row r="284">
          <cell r="A284" t="str">
            <v>SSD-011000*2100, 하드웨어 포함SET</v>
          </cell>
          <cell r="B284">
            <v>277</v>
          </cell>
        </row>
        <row r="285">
          <cell r="A285" t="str">
            <v>FSD-011100*2800, 하드웨어 포함SET</v>
          </cell>
          <cell r="B285">
            <v>278</v>
          </cell>
        </row>
        <row r="286">
          <cell r="A286" t="str">
            <v>소극장 도어보수도장마감, 하드웨어 교체식</v>
          </cell>
          <cell r="B286">
            <v>279</v>
          </cell>
        </row>
        <row r="287">
          <cell r="A287" t="str">
            <v>FU-001 벽부휴게용 벤치6240*500*H500,제작사양SET</v>
          </cell>
          <cell r="B287">
            <v>280</v>
          </cell>
        </row>
        <row r="288">
          <cell r="A288" t="str">
            <v>FU-002 북스토어 ㄱ형 서가(5610+2330)*510*H2400,제작사양SET</v>
          </cell>
          <cell r="B288">
            <v>281</v>
          </cell>
        </row>
        <row r="289">
          <cell r="A289" t="str">
            <v>FU-003 북스토어 낮은 서가(독립형)1520*850*H900,제작사양SET</v>
          </cell>
          <cell r="B289">
            <v>282</v>
          </cell>
        </row>
        <row r="290">
          <cell r="A290" t="str">
            <v>FU-004 북스토어 벽면 서가1160*330*H2400,제작사양SET</v>
          </cell>
          <cell r="B290">
            <v>283</v>
          </cell>
        </row>
        <row r="291">
          <cell r="A291" t="str">
            <v>FU-005 북스토어 책상(관리자용)1300*500*H900,제작사양SET</v>
          </cell>
          <cell r="B291">
            <v>284</v>
          </cell>
        </row>
        <row r="292">
          <cell r="A292" t="str">
            <v>FU-006 북스토어 음수대장3375*600*H2400,제작사양SET</v>
          </cell>
          <cell r="B292">
            <v>285</v>
          </cell>
        </row>
        <row r="293">
          <cell r="A293" t="str">
            <v>FU-007 라운지 파티션테이블4740*600*H1100,제작사양SET</v>
          </cell>
          <cell r="B293">
            <v>286</v>
          </cell>
        </row>
        <row r="294">
          <cell r="A294" t="str">
            <v>FU-008 라운지 파티션벤치4740*825*H1100,제작사양SET</v>
          </cell>
          <cell r="B294">
            <v>287</v>
          </cell>
        </row>
        <row r="295">
          <cell r="A295" t="str">
            <v>FU-009 라운지 파티션벤치8400*725*H1100,제작사양SET</v>
          </cell>
          <cell r="B295">
            <v>288</v>
          </cell>
        </row>
        <row r="296">
          <cell r="A296" t="str">
            <v>FU-010 라운지 하이테이블3600*800*H950,제작사양SET</v>
          </cell>
          <cell r="B296">
            <v>289</v>
          </cell>
        </row>
        <row r="297">
          <cell r="A297" t="str">
            <v>FU-011 베이커리 ㄱ형 쓰래기통장(3560+3010)*500*H950,제작사양SET</v>
          </cell>
          <cell r="B297">
            <v>290</v>
          </cell>
        </row>
        <row r="298">
          <cell r="A298" t="str">
            <v>FU-012 베이커리 3단진열대(4460+3100)*600*H2400,제작사양SET</v>
          </cell>
          <cell r="B298">
            <v>291</v>
          </cell>
        </row>
        <row r="299">
          <cell r="A299" t="str">
            <v>FU-013 베이커리 계산대6000*860*H1050,제작사양SET</v>
          </cell>
          <cell r="B299">
            <v>292</v>
          </cell>
        </row>
        <row r="300">
          <cell r="A300" t="str">
            <v>FU-014 베이커리 음료작업대2960*800*H850,제작사양SET</v>
          </cell>
          <cell r="B300">
            <v>293</v>
          </cell>
        </row>
        <row r="301">
          <cell r="A301" t="str">
            <v>FU-014 베이커리 싱크대2420*800*H850,제작사양SET</v>
          </cell>
          <cell r="B301">
            <v>294</v>
          </cell>
        </row>
        <row r="302">
          <cell r="A302" t="str">
            <v>FU-014 베이커리 상부장-13810*450*H900,제작사양SET</v>
          </cell>
          <cell r="B302">
            <v>295</v>
          </cell>
        </row>
        <row r="303">
          <cell r="A303" t="str">
            <v>FU-014 베이커리 상부장-22420*450*H900,제작사양SET</v>
          </cell>
          <cell r="B303">
            <v>296</v>
          </cell>
        </row>
        <row r="304">
          <cell r="A304" t="str">
            <v>FU-101 벽부형 쿠션벤치(2650+8870+1680)*620*H1000,제작사양SET</v>
          </cell>
          <cell r="B304">
            <v>297</v>
          </cell>
        </row>
        <row r="305">
          <cell r="A305" t="str">
            <v>FU-102 음수대장2150*600*H850,제작사양SET</v>
          </cell>
          <cell r="B305">
            <v>298</v>
          </cell>
        </row>
        <row r="306">
          <cell r="A306" t="str">
            <v>FU-102 음수대 상부장2150*600*H1200,제작사양SET</v>
          </cell>
          <cell r="B306">
            <v>299</v>
          </cell>
        </row>
        <row r="307">
          <cell r="A307" t="str">
            <v>FU-103 다인용 테이블3000*700*H950,제작사양SET</v>
          </cell>
          <cell r="B307">
            <v>300</v>
          </cell>
        </row>
        <row r="308">
          <cell r="A308" t="str">
            <v>FU-104 카페 카운터테이블(7100+4270)*1000*H1160,제작사양SET</v>
          </cell>
          <cell r="B308">
            <v>301</v>
          </cell>
        </row>
        <row r="309">
          <cell r="A309" t="str">
            <v>FU-105 이동식 MD장1000*350*H900,제작사양SET</v>
          </cell>
          <cell r="B309">
            <v>302</v>
          </cell>
        </row>
        <row r="310">
          <cell r="A310" t="str">
            <v>FU-106 벽부 상부장1210*400*H700,제작사양SET</v>
          </cell>
          <cell r="B310">
            <v>303</v>
          </cell>
        </row>
        <row r="311">
          <cell r="A311" t="str">
            <v>FU-107 주방 싱크대+하부장1990*800*H1010,제작사양SET</v>
          </cell>
          <cell r="B311">
            <v>304</v>
          </cell>
        </row>
        <row r="312">
          <cell r="A312" t="str">
            <v>FU-107 주방 싱크대 상부장1990*400*H760,제작사양SET</v>
          </cell>
          <cell r="B312">
            <v>305</v>
          </cell>
        </row>
        <row r="313">
          <cell r="A313" t="str">
            <v>FU-108 쓰레기통 셀프바1600*620*H950,제작사양SET</v>
          </cell>
          <cell r="B313">
            <v>306</v>
          </cell>
        </row>
        <row r="314">
          <cell r="A314" t="str">
            <v>FU-109 라운지 파티션벤치5200*690*H1100,제작사양SET</v>
          </cell>
          <cell r="B314">
            <v>307</v>
          </cell>
        </row>
        <row r="315">
          <cell r="A315" t="str">
            <v>FU-110 라운지 벽부벤치7950*730*H1000,제작사양SET</v>
          </cell>
          <cell r="B315">
            <v>308</v>
          </cell>
        </row>
        <row r="316">
          <cell r="A316" t="str">
            <v>FU-111 안내데스크2490*800*H1050,제작사양SET</v>
          </cell>
          <cell r="B316">
            <v>309</v>
          </cell>
        </row>
        <row r="317">
          <cell r="A317" t="str">
            <v>FU-112 쓰레기통 셀프바2040*710*H950,제작사양SET</v>
          </cell>
          <cell r="B317">
            <v>310</v>
          </cell>
        </row>
        <row r="318">
          <cell r="A318" t="str">
            <v>FU-113 파티션 신발장-11630*320*H1200,제작사양SET</v>
          </cell>
          <cell r="B318">
            <v>311</v>
          </cell>
        </row>
        <row r="319">
          <cell r="A319" t="str">
            <v>FU-113 파티션 신발장-21450*320*H1200,제작사양SET</v>
          </cell>
          <cell r="B319">
            <v>312</v>
          </cell>
        </row>
        <row r="320">
          <cell r="A320" t="str">
            <v>FU-114 복도 벽부형 벤치5190*690*H1000,제작사양SET</v>
          </cell>
          <cell r="B320">
            <v>313</v>
          </cell>
        </row>
        <row r="321">
          <cell r="A321" t="str">
            <v>FU-115 자모실 벽부 벤치(3110+3050)*600*H900,제작사양SET</v>
          </cell>
          <cell r="B321">
            <v>314</v>
          </cell>
        </row>
        <row r="322">
          <cell r="A322" t="str">
            <v>FU-116 수유실 집기 세트-12700*1680*H1220,제작사양SET</v>
          </cell>
          <cell r="B322">
            <v>315</v>
          </cell>
        </row>
        <row r="323">
          <cell r="A323" t="str">
            <v>FU-116 수유실 집기 세트-21540*1500*H900,제작사양SET</v>
          </cell>
          <cell r="B323">
            <v>316</v>
          </cell>
        </row>
        <row r="324">
          <cell r="A324" t="str">
            <v>FU-117 벽부 음향장비함1580*600*H3500,제작사양SET</v>
          </cell>
          <cell r="B324">
            <v>317</v>
          </cell>
        </row>
        <row r="325">
          <cell r="A325" t="str">
            <v>L-01마띠90 직매입 COB 다운라이트EA</v>
          </cell>
          <cell r="B325">
            <v>318</v>
          </cell>
        </row>
        <row r="326">
          <cell r="A326" t="str">
            <v>L-02BL LED COB 매입등EA</v>
          </cell>
          <cell r="B326">
            <v>319</v>
          </cell>
        </row>
        <row r="327">
          <cell r="A327" t="str">
            <v>L-03멀티 사각 COB 매입등EA</v>
          </cell>
          <cell r="B327">
            <v>320</v>
          </cell>
        </row>
        <row r="328">
          <cell r="A328" t="str">
            <v>L-04직매입 나팔 COBEA</v>
          </cell>
          <cell r="B328">
            <v>321</v>
          </cell>
        </row>
        <row r="329">
          <cell r="A329" t="str">
            <v>L-04-1직매입 나팔 COB/ 도경 투시 감지센서 EA</v>
          </cell>
          <cell r="B329">
            <v>322</v>
          </cell>
        </row>
        <row r="330">
          <cell r="A330" t="str">
            <v>L-054인치 다운라이트EA</v>
          </cell>
          <cell r="B330">
            <v>323</v>
          </cell>
        </row>
        <row r="331">
          <cell r="A331" t="str">
            <v>L-06마띠70 직매입 COBEA</v>
          </cell>
          <cell r="B331">
            <v>324</v>
          </cell>
        </row>
        <row r="332">
          <cell r="A332" t="str">
            <v>L-07LED 라인등m</v>
          </cell>
          <cell r="B332">
            <v>325</v>
          </cell>
        </row>
        <row r="333">
          <cell r="A333" t="str">
            <v>L-08PAR 30 원통 직부등EA</v>
          </cell>
          <cell r="B333">
            <v>326</v>
          </cell>
        </row>
        <row r="334">
          <cell r="A334" t="str">
            <v>L-09Ø59 직매입EA</v>
          </cell>
          <cell r="B334">
            <v>327</v>
          </cell>
        </row>
        <row r="335">
          <cell r="A335" t="str">
            <v>L-103인치 다운라이트EA</v>
          </cell>
          <cell r="B335">
            <v>328</v>
          </cell>
        </row>
        <row r="336">
          <cell r="A336" t="str">
            <v>L-11외발 PAR30 레일 스포트EA</v>
          </cell>
          <cell r="B336">
            <v>329</v>
          </cell>
        </row>
        <row r="337">
          <cell r="A337" t="str">
            <v>L-12MR-S COB 민자 반사경 3구EA</v>
          </cell>
          <cell r="B337">
            <v>330</v>
          </cell>
        </row>
        <row r="338">
          <cell r="A338" t="str">
            <v>L-13LED 에코 온스 2인치EA</v>
          </cell>
          <cell r="B338">
            <v>331</v>
          </cell>
        </row>
        <row r="339">
          <cell r="A339" t="str">
            <v>L-14마그네틱 레일등EA</v>
          </cell>
          <cell r="B339">
            <v>332</v>
          </cell>
        </row>
        <row r="340">
          <cell r="A340" t="str">
            <v>PL-01지노블랙 P/DEA</v>
          </cell>
          <cell r="B340">
            <v>333</v>
          </cell>
        </row>
        <row r="341">
          <cell r="A341" t="str">
            <v>PL-02웨이브600 P/D EA</v>
          </cell>
          <cell r="B341">
            <v>334</v>
          </cell>
        </row>
        <row r="342">
          <cell r="A342" t="str">
            <v>BL-01LED 포비벽등 DC타입(L1000)EA</v>
          </cell>
          <cell r="B342">
            <v>335</v>
          </cell>
        </row>
        <row r="343">
          <cell r="A343" t="str">
            <v>BL-02LED 포비벽등 DC타입(L1500)EA</v>
          </cell>
          <cell r="B343">
            <v>336</v>
          </cell>
        </row>
        <row r="344">
          <cell r="A344" t="str">
            <v>벽간접 LED BARSMPS 포함m</v>
          </cell>
          <cell r="B344">
            <v>337</v>
          </cell>
        </row>
        <row r="345">
          <cell r="A345" t="str">
            <v>LED BARSMPS 포함m</v>
          </cell>
          <cell r="B345">
            <v>338</v>
          </cell>
        </row>
        <row r="346">
          <cell r="A346" t="str">
            <v>레일전원, 마감, 연결 등 부속 포함m</v>
          </cell>
          <cell r="B346">
            <v>339</v>
          </cell>
        </row>
        <row r="347">
          <cell r="A347" t="str">
            <v>마그네틱레일레일부속 포함m</v>
          </cell>
          <cell r="B347">
            <v>340</v>
          </cell>
        </row>
        <row r="348">
          <cell r="A348" t="str">
            <v>양변기SW-01EA</v>
          </cell>
          <cell r="B348">
            <v>341</v>
          </cell>
        </row>
        <row r="349">
          <cell r="A349" t="str">
            <v>소변기SW-02EA</v>
          </cell>
          <cell r="B349">
            <v>342</v>
          </cell>
        </row>
        <row r="350">
          <cell r="A350" t="str">
            <v>유아용 양변기SW-03EA</v>
          </cell>
          <cell r="B350">
            <v>343</v>
          </cell>
        </row>
        <row r="351">
          <cell r="A351" t="str">
            <v>청소용수채SW-04EA</v>
          </cell>
          <cell r="B351">
            <v>344</v>
          </cell>
        </row>
        <row r="352">
          <cell r="A352" t="str">
            <v>영유아 보호의자SW-05EA</v>
          </cell>
          <cell r="B352">
            <v>345</v>
          </cell>
        </row>
        <row r="353">
          <cell r="A353" t="str">
            <v>세면수전SW-06EA</v>
          </cell>
          <cell r="B353">
            <v>346</v>
          </cell>
        </row>
        <row r="354">
          <cell r="A354" t="str">
            <v>세면수전SW-07EA</v>
          </cell>
          <cell r="B354">
            <v>347</v>
          </cell>
        </row>
        <row r="355">
          <cell r="A355" t="str">
            <v>핸드타올디스펜서SW-08EA</v>
          </cell>
          <cell r="B355">
            <v>348</v>
          </cell>
        </row>
        <row r="356">
          <cell r="A356" t="str">
            <v>핸드드라이기SW-09EA</v>
          </cell>
          <cell r="B356">
            <v>349</v>
          </cell>
        </row>
        <row r="357">
          <cell r="A357" t="str">
            <v>세면수전SW-10EA</v>
          </cell>
          <cell r="B357">
            <v>350</v>
          </cell>
        </row>
        <row r="358">
          <cell r="A358" t="str">
            <v>세면기SW-11EA</v>
          </cell>
          <cell r="B358">
            <v>351</v>
          </cell>
        </row>
        <row r="359">
          <cell r="A359" t="str">
            <v>장애인 손잡이SW-12SET</v>
          </cell>
          <cell r="B359">
            <v>352</v>
          </cell>
        </row>
        <row r="360">
          <cell r="A360" t="str">
            <v>양변기+자동센서+등받이SW-01, SW-13SET</v>
          </cell>
          <cell r="B360">
            <v>353</v>
          </cell>
        </row>
        <row r="361">
          <cell r="A361" t="str">
            <v>페이퍼타올 디스펜서SW-14EA</v>
          </cell>
          <cell r="B361">
            <v>354</v>
          </cell>
        </row>
        <row r="362">
          <cell r="A362" t="str">
            <v>세면기SW-15EA</v>
          </cell>
          <cell r="B362">
            <v>355</v>
          </cell>
        </row>
        <row r="363">
          <cell r="A363" t="str">
            <v>세면수전SW-16EA</v>
          </cell>
          <cell r="B363">
            <v>356</v>
          </cell>
        </row>
        <row r="364">
          <cell r="A364" t="str">
            <v>휴지걸이SW-17EA</v>
          </cell>
          <cell r="B364">
            <v>357</v>
          </cell>
        </row>
        <row r="365">
          <cell r="A365" t="str">
            <v/>
          </cell>
          <cell r="B365">
            <v>358</v>
          </cell>
        </row>
        <row r="366">
          <cell r="A366" t="str">
            <v/>
          </cell>
          <cell r="B366">
            <v>359</v>
          </cell>
        </row>
        <row r="367">
          <cell r="A367" t="str">
            <v/>
          </cell>
          <cell r="B367">
            <v>360</v>
          </cell>
        </row>
        <row r="368">
          <cell r="A368" t="str">
            <v/>
          </cell>
          <cell r="B368">
            <v>361</v>
          </cell>
        </row>
        <row r="369">
          <cell r="A369" t="str">
            <v/>
          </cell>
          <cell r="B369">
            <v>362</v>
          </cell>
        </row>
        <row r="370">
          <cell r="A370" t="str">
            <v/>
          </cell>
          <cell r="B370">
            <v>363</v>
          </cell>
        </row>
        <row r="371">
          <cell r="A371" t="str">
            <v/>
          </cell>
          <cell r="B371">
            <v>364</v>
          </cell>
        </row>
        <row r="372">
          <cell r="A372" t="str">
            <v/>
          </cell>
          <cell r="B372">
            <v>365</v>
          </cell>
        </row>
        <row r="373">
          <cell r="A373" t="str">
            <v/>
          </cell>
          <cell r="B373">
            <v>366</v>
          </cell>
        </row>
      </sheetData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총괄"/>
      <sheetName val="원가"/>
      <sheetName val="집계"/>
      <sheetName val="내역"/>
      <sheetName val="수량"/>
      <sheetName val="철골산출서"/>
      <sheetName val="목록"/>
      <sheetName val="일위"/>
      <sheetName val="단가"/>
      <sheetName val="공사노임"/>
      <sheetName val="폐기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B1" t="str">
            <v xml:space="preserve">&lt; 표 : 4 &gt; </v>
          </cell>
        </row>
        <row r="2">
          <cell r="B2" t="str">
            <v>일위대가목록표</v>
          </cell>
        </row>
        <row r="4">
          <cell r="B4" t="str">
            <v>건명 : 영락교회 50주년기념관 코이노니아 공간 인테리어 공사 (1. 인테리어부문)</v>
          </cell>
          <cell r="M4" t="str">
            <v>단위 : 원</v>
          </cell>
        </row>
        <row r="5">
          <cell r="B5" t="str">
            <v>순번</v>
          </cell>
          <cell r="D5" t="str">
            <v>품    명</v>
          </cell>
          <cell r="F5" t="str">
            <v>재질 및 규격</v>
          </cell>
          <cell r="G5" t="str">
            <v>단위</v>
          </cell>
          <cell r="H5" t="str">
            <v>직접재료비</v>
          </cell>
          <cell r="I5" t="str">
            <v>직접노무비</v>
          </cell>
          <cell r="J5" t="str">
            <v>기계경비</v>
          </cell>
          <cell r="K5" t="str">
            <v>합  계</v>
          </cell>
          <cell r="L5" t="str">
            <v>비  고</v>
          </cell>
          <cell r="M5" t="str">
            <v>비  고</v>
          </cell>
        </row>
        <row r="6">
          <cell r="A6" t="str">
            <v>먹매김구조부㎡</v>
          </cell>
          <cell r="B6">
            <v>1</v>
          </cell>
          <cell r="D6" t="str">
            <v>먹매김</v>
          </cell>
          <cell r="F6" t="str">
            <v>구조부</v>
          </cell>
          <cell r="G6" t="str">
            <v>㎡</v>
          </cell>
          <cell r="H6" t="str">
            <v/>
          </cell>
          <cell r="I6">
            <v>2513</v>
          </cell>
          <cell r="J6" t="str">
            <v/>
          </cell>
          <cell r="K6">
            <v>2513</v>
          </cell>
          <cell r="L6" t="str">
            <v>제1호표</v>
          </cell>
        </row>
        <row r="7">
          <cell r="A7" t="str">
            <v>먹매김구조부+마무리㎡</v>
          </cell>
          <cell r="B7">
            <v>2</v>
          </cell>
          <cell r="D7" t="str">
            <v>먹매김</v>
          </cell>
          <cell r="F7" t="str">
            <v>구조부+마무리</v>
          </cell>
          <cell r="G7" t="str">
            <v>㎡</v>
          </cell>
          <cell r="H7" t="str">
            <v/>
          </cell>
          <cell r="I7">
            <v>13404</v>
          </cell>
          <cell r="J7" t="str">
            <v/>
          </cell>
          <cell r="K7">
            <v>13404</v>
          </cell>
          <cell r="L7" t="str">
            <v>제2호표</v>
          </cell>
        </row>
        <row r="8">
          <cell r="A8" t="str">
            <v>가설분전반개소</v>
          </cell>
          <cell r="B8">
            <v>3</v>
          </cell>
          <cell r="D8" t="str">
            <v>가설분전반</v>
          </cell>
          <cell r="G8" t="str">
            <v>개소</v>
          </cell>
          <cell r="H8">
            <v>172300</v>
          </cell>
          <cell r="I8">
            <v>335617</v>
          </cell>
          <cell r="J8" t="str">
            <v/>
          </cell>
          <cell r="K8">
            <v>507917</v>
          </cell>
          <cell r="L8" t="str">
            <v>제3호표</v>
          </cell>
        </row>
        <row r="9">
          <cell r="A9" t="str">
            <v>가설전등1회설치 기준㎡</v>
          </cell>
          <cell r="B9">
            <v>4</v>
          </cell>
          <cell r="D9" t="str">
            <v>가설전등</v>
          </cell>
          <cell r="F9" t="str">
            <v>1회설치 기준</v>
          </cell>
          <cell r="G9" t="str">
            <v>㎡</v>
          </cell>
          <cell r="H9">
            <v>1121</v>
          </cell>
          <cell r="I9">
            <v>7353</v>
          </cell>
          <cell r="J9" t="str">
            <v/>
          </cell>
          <cell r="K9">
            <v>8474</v>
          </cell>
          <cell r="L9" t="str">
            <v>제4호표</v>
          </cell>
        </row>
        <row r="10">
          <cell r="A10" t="str">
            <v>이동식강관조립말비계3개월대</v>
          </cell>
          <cell r="B10">
            <v>5</v>
          </cell>
          <cell r="D10" t="str">
            <v>이동식강관조립말비계</v>
          </cell>
          <cell r="F10" t="str">
            <v>3개월</v>
          </cell>
          <cell r="G10" t="str">
            <v>대</v>
          </cell>
          <cell r="H10">
            <v>32905</v>
          </cell>
          <cell r="I10">
            <v>93979</v>
          </cell>
          <cell r="J10" t="str">
            <v/>
          </cell>
          <cell r="K10">
            <v>126884</v>
          </cell>
          <cell r="L10" t="str">
            <v>제5호표</v>
          </cell>
        </row>
        <row r="11">
          <cell r="A11" t="str">
            <v>이동식강관조립말비계6개월대</v>
          </cell>
          <cell r="B11">
            <v>6</v>
          </cell>
          <cell r="D11" t="str">
            <v>이동식강관조립말비계</v>
          </cell>
          <cell r="F11" t="str">
            <v>6개월</v>
          </cell>
          <cell r="G11" t="str">
            <v>대</v>
          </cell>
          <cell r="H11">
            <v>54843</v>
          </cell>
          <cell r="I11">
            <v>93979</v>
          </cell>
          <cell r="J11" t="str">
            <v/>
          </cell>
          <cell r="K11">
            <v>148822</v>
          </cell>
          <cell r="L11" t="str">
            <v>제6호표</v>
          </cell>
        </row>
        <row r="12">
          <cell r="A12" t="str">
            <v>강관비계매기3개월, 10m이하㎡</v>
          </cell>
          <cell r="B12">
            <v>7</v>
          </cell>
          <cell r="D12" t="str">
            <v>강관비계매기</v>
          </cell>
          <cell r="F12" t="str">
            <v>3개월, 10m이하</v>
          </cell>
          <cell r="G12" t="str">
            <v>㎡</v>
          </cell>
          <cell r="H12">
            <v>12356</v>
          </cell>
          <cell r="I12">
            <v>17458</v>
          </cell>
          <cell r="J12" t="str">
            <v/>
          </cell>
          <cell r="K12">
            <v>29814</v>
          </cell>
          <cell r="L12" t="str">
            <v>제7호표</v>
          </cell>
        </row>
        <row r="13">
          <cell r="A13" t="str">
            <v>강관비계매기6개월, 10m이하㎡</v>
          </cell>
          <cell r="B13">
            <v>8</v>
          </cell>
          <cell r="D13" t="str">
            <v>강관비계매기</v>
          </cell>
          <cell r="F13" t="str">
            <v>6개월, 10m이하</v>
          </cell>
          <cell r="G13" t="str">
            <v>㎡</v>
          </cell>
          <cell r="H13">
            <v>20347</v>
          </cell>
          <cell r="I13">
            <v>17458</v>
          </cell>
          <cell r="J13" t="str">
            <v/>
          </cell>
          <cell r="K13">
            <v>37805</v>
          </cell>
          <cell r="L13" t="str">
            <v>제8호표</v>
          </cell>
        </row>
        <row r="14">
          <cell r="A14" t="str">
            <v>강관비계다리매기3개월, 10m이하㎡</v>
          </cell>
          <cell r="B14">
            <v>9</v>
          </cell>
          <cell r="D14" t="str">
            <v>강관비계다리매기</v>
          </cell>
          <cell r="F14" t="str">
            <v>3개월, 10m이하</v>
          </cell>
          <cell r="G14" t="str">
            <v>㎡</v>
          </cell>
          <cell r="H14">
            <v>22632</v>
          </cell>
          <cell r="I14">
            <v>91272</v>
          </cell>
          <cell r="J14" t="str">
            <v/>
          </cell>
          <cell r="K14">
            <v>113904</v>
          </cell>
          <cell r="L14" t="str">
            <v>제9호표</v>
          </cell>
        </row>
        <row r="15">
          <cell r="A15" t="str">
            <v>강관비계다리매기6개월, 10m이하㎡</v>
          </cell>
          <cell r="B15">
            <v>10</v>
          </cell>
          <cell r="D15" t="str">
            <v>강관비계다리매기</v>
          </cell>
          <cell r="F15" t="str">
            <v>6개월, 10m이하</v>
          </cell>
          <cell r="G15" t="str">
            <v>㎡</v>
          </cell>
          <cell r="H15">
            <v>36504</v>
          </cell>
          <cell r="I15">
            <v>91272</v>
          </cell>
          <cell r="J15" t="str">
            <v/>
          </cell>
          <cell r="K15">
            <v>127776</v>
          </cell>
          <cell r="L15" t="str">
            <v>제10호표</v>
          </cell>
        </row>
        <row r="16">
          <cell r="A16" t="str">
            <v>비계주위 보호망 설치/해체낙하물방지 등 그물망㎡</v>
          </cell>
          <cell r="B16">
            <v>11</v>
          </cell>
          <cell r="D16" t="str">
            <v>비계주위 보호망 설치/해체</v>
          </cell>
          <cell r="F16" t="str">
            <v>낙하물방지 등 그물망</v>
          </cell>
          <cell r="G16" t="str">
            <v>㎡</v>
          </cell>
          <cell r="H16">
            <v>8400</v>
          </cell>
          <cell r="I16">
            <v>5647</v>
          </cell>
          <cell r="J16" t="str">
            <v/>
          </cell>
          <cell r="K16">
            <v>14047</v>
          </cell>
          <cell r="L16" t="str">
            <v>제11호표</v>
          </cell>
        </row>
        <row r="17">
          <cell r="A17" t="str">
            <v>EGI 가설 휀스 설치L:2000*H:2000, 상부그물포함경간</v>
          </cell>
          <cell r="B17">
            <v>12</v>
          </cell>
          <cell r="D17" t="str">
            <v>EGI 가설 휀스 설치</v>
          </cell>
          <cell r="F17" t="str">
            <v>L:2000*H:2000, 상부그물포함</v>
          </cell>
          <cell r="G17" t="str">
            <v>경간</v>
          </cell>
          <cell r="H17">
            <v>60545</v>
          </cell>
          <cell r="I17">
            <v>58975</v>
          </cell>
          <cell r="J17">
            <v>139</v>
          </cell>
          <cell r="K17">
            <v>119659</v>
          </cell>
          <cell r="L17" t="str">
            <v>제12호표</v>
          </cell>
        </row>
        <row r="18">
          <cell r="A18" t="str">
            <v>현장정리정돈단순(목조,철골조,조적조)㎡</v>
          </cell>
          <cell r="B18">
            <v>13</v>
          </cell>
          <cell r="D18" t="str">
            <v>현장정리정돈</v>
          </cell>
          <cell r="F18" t="str">
            <v>단순(목조,철골조,조적조)</v>
          </cell>
          <cell r="G18" t="str">
            <v>㎡</v>
          </cell>
          <cell r="H18">
            <v>417</v>
          </cell>
          <cell r="I18">
            <v>8354</v>
          </cell>
          <cell r="J18" t="str">
            <v/>
          </cell>
          <cell r="K18">
            <v>8771</v>
          </cell>
          <cell r="L18" t="str">
            <v>제13호표</v>
          </cell>
        </row>
        <row r="19">
          <cell r="A19" t="str">
            <v>현장정리정돈보통(철근콘크리트조)㎡</v>
          </cell>
          <cell r="B19">
            <v>14</v>
          </cell>
          <cell r="D19" t="str">
            <v>현장정리정돈</v>
          </cell>
          <cell r="F19" t="str">
            <v>보통(철근콘크리트조)</v>
          </cell>
          <cell r="G19" t="str">
            <v>㎡</v>
          </cell>
          <cell r="H19">
            <v>1086</v>
          </cell>
          <cell r="I19">
            <v>21720</v>
          </cell>
          <cell r="J19" t="str">
            <v/>
          </cell>
          <cell r="K19">
            <v>22806</v>
          </cell>
          <cell r="L19" t="str">
            <v>제14호표</v>
          </cell>
        </row>
        <row r="20">
          <cell r="A20" t="str">
            <v>준공청소오염물질제거, 청소㎡</v>
          </cell>
          <cell r="B20">
            <v>15</v>
          </cell>
          <cell r="D20" t="str">
            <v>준공청소</v>
          </cell>
          <cell r="F20" t="str">
            <v>오염물질제거, 청소</v>
          </cell>
          <cell r="G20" t="str">
            <v>㎡</v>
          </cell>
          <cell r="H20">
            <v>167</v>
          </cell>
          <cell r="I20">
            <v>3341</v>
          </cell>
          <cell r="J20" t="str">
            <v/>
          </cell>
          <cell r="K20">
            <v>3508</v>
          </cell>
          <cell r="L20" t="str">
            <v>제15호표</v>
          </cell>
        </row>
        <row r="21">
          <cell r="A21" t="str">
            <v>자재 소운반15층 이하, 승강기 사용기준㎡</v>
          </cell>
          <cell r="B21">
            <v>16</v>
          </cell>
          <cell r="D21" t="str">
            <v>자재 소운반</v>
          </cell>
          <cell r="F21" t="str">
            <v>15층 이하, 승강기 사용기준</v>
          </cell>
          <cell r="G21" t="str">
            <v>㎡</v>
          </cell>
          <cell r="H21" t="str">
            <v/>
          </cell>
          <cell r="I21">
            <v>7518</v>
          </cell>
          <cell r="J21" t="str">
            <v/>
          </cell>
          <cell r="K21">
            <v>7518</v>
          </cell>
          <cell r="L21" t="str">
            <v>제16호표</v>
          </cell>
        </row>
        <row r="22">
          <cell r="A22" t="str">
            <v>방염목부난연(최종마감면기준)㎡</v>
          </cell>
          <cell r="B22">
            <v>17</v>
          </cell>
          <cell r="D22" t="str">
            <v>방염</v>
          </cell>
          <cell r="F22" t="str">
            <v>목부난연(최종마감면기준)</v>
          </cell>
          <cell r="G22" t="str">
            <v>㎡</v>
          </cell>
          <cell r="H22">
            <v>2198</v>
          </cell>
          <cell r="I22">
            <v>15411</v>
          </cell>
          <cell r="J22" t="str">
            <v/>
          </cell>
          <cell r="K22">
            <v>17609</v>
          </cell>
          <cell r="L22" t="str">
            <v>제17호표</v>
          </cell>
        </row>
        <row r="23">
          <cell r="A23" t="str">
            <v>방염1회기준(서류)㎡</v>
          </cell>
          <cell r="B23">
            <v>18</v>
          </cell>
          <cell r="D23" t="str">
            <v>방염</v>
          </cell>
          <cell r="F23" t="str">
            <v>1회기준(서류)</v>
          </cell>
          <cell r="G23" t="str">
            <v>㎡</v>
          </cell>
          <cell r="H23">
            <v>2000</v>
          </cell>
          <cell r="I23" t="str">
            <v/>
          </cell>
          <cell r="J23" t="str">
            <v/>
          </cell>
          <cell r="K23">
            <v>2000</v>
          </cell>
          <cell r="L23" t="str">
            <v>제18호표</v>
          </cell>
        </row>
        <row r="24">
          <cell r="A24" t="str">
            <v>현장보양합판+비닐+폴리베니아㎡</v>
          </cell>
          <cell r="B24">
            <v>19</v>
          </cell>
          <cell r="D24" t="str">
            <v>현장보양</v>
          </cell>
          <cell r="F24" t="str">
            <v>합판+비닐+폴리베니아</v>
          </cell>
          <cell r="G24" t="str">
            <v>㎡</v>
          </cell>
          <cell r="H24">
            <v>3676</v>
          </cell>
          <cell r="I24">
            <v>2839</v>
          </cell>
          <cell r="J24" t="str">
            <v/>
          </cell>
          <cell r="K24">
            <v>6515</v>
          </cell>
          <cell r="L24" t="str">
            <v>제19호표</v>
          </cell>
        </row>
        <row r="25">
          <cell r="A25" t="str">
            <v>보양합판,T=2.7mm(보양비닐)㎡</v>
          </cell>
          <cell r="B25">
            <v>20</v>
          </cell>
          <cell r="D25" t="str">
            <v>보양</v>
          </cell>
          <cell r="F25" t="str">
            <v>합판,T=2.7mm(보양비닐)</v>
          </cell>
          <cell r="G25" t="str">
            <v>㎡</v>
          </cell>
          <cell r="H25">
            <v>5629</v>
          </cell>
          <cell r="I25">
            <v>3340</v>
          </cell>
          <cell r="J25" t="str">
            <v/>
          </cell>
          <cell r="K25">
            <v>8969</v>
          </cell>
          <cell r="L25" t="str">
            <v>제20호표</v>
          </cell>
        </row>
        <row r="26">
          <cell r="A26" t="str">
            <v>보양플라베니아,3*6(3T)㎡</v>
          </cell>
          <cell r="B26">
            <v>21</v>
          </cell>
          <cell r="D26" t="str">
            <v>보양</v>
          </cell>
          <cell r="F26" t="str">
            <v>플라베니아,3*6(3T)</v>
          </cell>
          <cell r="G26" t="str">
            <v>㎡</v>
          </cell>
          <cell r="H26">
            <v>2529</v>
          </cell>
          <cell r="I26">
            <v>1670</v>
          </cell>
          <cell r="J26" t="str">
            <v/>
          </cell>
          <cell r="K26">
            <v>4199</v>
          </cell>
          <cell r="L26" t="str">
            <v>제21호표</v>
          </cell>
        </row>
        <row r="27">
          <cell r="A27" t="str">
            <v>보양비닐깔기, PE, 0.1mm㎡</v>
          </cell>
          <cell r="B27">
            <v>22</v>
          </cell>
          <cell r="D27" t="str">
            <v>보양</v>
          </cell>
          <cell r="F27" t="str">
            <v>비닐깔기, PE, 0.1mm</v>
          </cell>
          <cell r="G27" t="str">
            <v>㎡</v>
          </cell>
          <cell r="H27">
            <v>1057</v>
          </cell>
          <cell r="I27">
            <v>1670</v>
          </cell>
          <cell r="J27" t="str">
            <v/>
          </cell>
          <cell r="K27">
            <v>2727</v>
          </cell>
          <cell r="L27" t="str">
            <v>제22호표</v>
          </cell>
        </row>
        <row r="28">
          <cell r="A28" t="str">
            <v>컨테이너 사무실6개월(6,000*3,000),설치,해체개소</v>
          </cell>
          <cell r="B28">
            <v>23</v>
          </cell>
          <cell r="D28" t="str">
            <v>컨테이너 사무실</v>
          </cell>
          <cell r="F28" t="str">
            <v>6개월(6,000*3,000),설치,해체</v>
          </cell>
          <cell r="G28" t="str">
            <v>개소</v>
          </cell>
          <cell r="H28">
            <v>1345480</v>
          </cell>
          <cell r="I28">
            <v>238333</v>
          </cell>
          <cell r="J28" t="str">
            <v/>
          </cell>
          <cell r="K28">
            <v>1583813</v>
          </cell>
          <cell r="L28" t="str">
            <v>제23호표</v>
          </cell>
        </row>
        <row r="29">
          <cell r="A29" t="str">
            <v>가설창고6개월(6,000*3,000),설치,해체개소</v>
          </cell>
          <cell r="B29">
            <v>24</v>
          </cell>
          <cell r="D29" t="str">
            <v>가설창고</v>
          </cell>
          <cell r="F29" t="str">
            <v>6개월(6,000*3,000),설치,해체</v>
          </cell>
          <cell r="G29" t="str">
            <v>개소</v>
          </cell>
          <cell r="H29">
            <v>1298098</v>
          </cell>
          <cell r="I29">
            <v>238333</v>
          </cell>
          <cell r="J29" t="str">
            <v/>
          </cell>
          <cell r="K29">
            <v>1536431</v>
          </cell>
          <cell r="L29" t="str">
            <v>제24호표</v>
          </cell>
        </row>
        <row r="30">
          <cell r="A30" t="str">
            <v>천장 철거천장틀 해체㎡</v>
          </cell>
          <cell r="B30">
            <v>25</v>
          </cell>
          <cell r="D30" t="str">
            <v>천장 철거</v>
          </cell>
          <cell r="F30" t="str">
            <v>천장틀 해체</v>
          </cell>
          <cell r="G30" t="str">
            <v>㎡</v>
          </cell>
          <cell r="H30">
            <v>128</v>
          </cell>
          <cell r="I30">
            <v>6423</v>
          </cell>
          <cell r="J30" t="str">
            <v/>
          </cell>
          <cell r="K30">
            <v>6551</v>
          </cell>
          <cell r="L30" t="str">
            <v>제25호표</v>
          </cell>
        </row>
        <row r="31">
          <cell r="A31" t="str">
            <v>천장 철거판재류 철거㎡</v>
          </cell>
          <cell r="B31">
            <v>26</v>
          </cell>
          <cell r="D31" t="str">
            <v>천장 철거</v>
          </cell>
          <cell r="F31" t="str">
            <v>판재류 철거</v>
          </cell>
          <cell r="G31" t="str">
            <v>㎡</v>
          </cell>
          <cell r="H31">
            <v>118</v>
          </cell>
          <cell r="I31">
            <v>5932</v>
          </cell>
          <cell r="J31" t="str">
            <v/>
          </cell>
          <cell r="K31">
            <v>6050</v>
          </cell>
          <cell r="L31" t="str">
            <v>제26호표</v>
          </cell>
        </row>
        <row r="32">
          <cell r="A32" t="str">
            <v>벽체 철거벽체틀 해체㎡</v>
          </cell>
          <cell r="B32">
            <v>27</v>
          </cell>
          <cell r="D32" t="str">
            <v>벽체 철거</v>
          </cell>
          <cell r="F32" t="str">
            <v>벽체틀 해체</v>
          </cell>
          <cell r="G32" t="str">
            <v>㎡</v>
          </cell>
          <cell r="H32">
            <v>115</v>
          </cell>
          <cell r="I32">
            <v>5765</v>
          </cell>
          <cell r="J32" t="str">
            <v/>
          </cell>
          <cell r="K32">
            <v>5880</v>
          </cell>
          <cell r="L32" t="str">
            <v>제27호표</v>
          </cell>
        </row>
        <row r="33">
          <cell r="A33" t="str">
            <v>벽체 철거판재류 철거㎡</v>
          </cell>
          <cell r="B33">
            <v>28</v>
          </cell>
          <cell r="D33" t="str">
            <v>벽체 철거</v>
          </cell>
          <cell r="F33" t="str">
            <v>판재류 철거</v>
          </cell>
          <cell r="G33" t="str">
            <v>㎡</v>
          </cell>
          <cell r="H33">
            <v>102</v>
          </cell>
          <cell r="I33">
            <v>5107</v>
          </cell>
          <cell r="J33" t="str">
            <v/>
          </cell>
          <cell r="K33">
            <v>5209</v>
          </cell>
          <cell r="L33" t="str">
            <v>제28호표</v>
          </cell>
        </row>
        <row r="34">
          <cell r="A34" t="str">
            <v>벽체 철거미장면 철거㎡</v>
          </cell>
          <cell r="B34">
            <v>29</v>
          </cell>
          <cell r="D34" t="str">
            <v>벽체 철거</v>
          </cell>
          <cell r="F34" t="str">
            <v>미장면 철거</v>
          </cell>
          <cell r="G34" t="str">
            <v>㎡</v>
          </cell>
          <cell r="H34">
            <v>735</v>
          </cell>
          <cell r="I34">
            <v>14702</v>
          </cell>
          <cell r="J34" t="str">
            <v/>
          </cell>
          <cell r="K34">
            <v>15437</v>
          </cell>
          <cell r="L34" t="str">
            <v>제29호표</v>
          </cell>
        </row>
        <row r="35">
          <cell r="A35" t="str">
            <v>바닥 철거우드플로어링 철거㎡</v>
          </cell>
          <cell r="B35">
            <v>30</v>
          </cell>
          <cell r="D35" t="str">
            <v>바닥 철거</v>
          </cell>
          <cell r="F35" t="str">
            <v>우드플로어링 철거</v>
          </cell>
          <cell r="G35" t="str">
            <v>㎡</v>
          </cell>
          <cell r="H35">
            <v>2511</v>
          </cell>
          <cell r="I35">
            <v>50220</v>
          </cell>
          <cell r="J35" t="str">
            <v/>
          </cell>
          <cell r="K35">
            <v>52731</v>
          </cell>
          <cell r="L35" t="str">
            <v>제30호표</v>
          </cell>
        </row>
        <row r="36">
          <cell r="A36" t="str">
            <v>바닥몰탈 및 무근구조물 철거THK=80mm이내, 지정 바닥면㎡</v>
          </cell>
          <cell r="B36">
            <v>31</v>
          </cell>
          <cell r="D36" t="str">
            <v>바닥몰탈 및 무근구조물 철거</v>
          </cell>
          <cell r="F36" t="str">
            <v>THK=80mm이내, 지정 바닥면</v>
          </cell>
          <cell r="G36" t="str">
            <v>㎡</v>
          </cell>
          <cell r="H36">
            <v>188</v>
          </cell>
          <cell r="I36">
            <v>11044</v>
          </cell>
          <cell r="J36" t="str">
            <v/>
          </cell>
          <cell r="K36">
            <v>11232</v>
          </cell>
          <cell r="L36" t="str">
            <v>제31호표</v>
          </cell>
        </row>
        <row r="37">
          <cell r="A37" t="str">
            <v>PVC계 바닥재 해체지정 바닥면㎡</v>
          </cell>
          <cell r="B37">
            <v>32</v>
          </cell>
          <cell r="D37" t="str">
            <v>PVC계 바닥재 해체</v>
          </cell>
          <cell r="F37" t="str">
            <v>지정 바닥면</v>
          </cell>
          <cell r="G37" t="str">
            <v>㎡</v>
          </cell>
          <cell r="H37">
            <v>107</v>
          </cell>
          <cell r="I37">
            <v>2141</v>
          </cell>
          <cell r="J37" t="str">
            <v/>
          </cell>
          <cell r="K37">
            <v>2248</v>
          </cell>
          <cell r="L37" t="str">
            <v>제32호표</v>
          </cell>
        </row>
        <row r="38">
          <cell r="A38" t="str">
            <v>타일 해체(압착/접착부)지정 바닥 및 벽면㎡</v>
          </cell>
          <cell r="B38">
            <v>33</v>
          </cell>
          <cell r="D38" t="str">
            <v>타일 해체(압착/접착부)</v>
          </cell>
          <cell r="F38" t="str">
            <v>지정 바닥 및 벽면</v>
          </cell>
          <cell r="G38" t="str">
            <v>㎡</v>
          </cell>
          <cell r="H38">
            <v>958</v>
          </cell>
          <cell r="I38">
            <v>15973</v>
          </cell>
          <cell r="J38" t="str">
            <v/>
          </cell>
          <cell r="K38">
            <v>16931</v>
          </cell>
          <cell r="L38" t="str">
            <v>제33호표</v>
          </cell>
        </row>
        <row r="39">
          <cell r="A39" t="str">
            <v>콘크리트 철거인력철거㎥</v>
          </cell>
          <cell r="B39">
            <v>34</v>
          </cell>
          <cell r="D39" t="str">
            <v>콘크리트 철거</v>
          </cell>
          <cell r="F39" t="str">
            <v>인력철거</v>
          </cell>
          <cell r="G39" t="str">
            <v>㎥</v>
          </cell>
          <cell r="H39">
            <v>32946</v>
          </cell>
          <cell r="I39">
            <v>658927</v>
          </cell>
          <cell r="J39" t="str">
            <v/>
          </cell>
          <cell r="K39">
            <v>691873</v>
          </cell>
          <cell r="L39" t="str">
            <v>제34호표</v>
          </cell>
        </row>
        <row r="40">
          <cell r="A40" t="str">
            <v>철근콘크리트 철거인력철거㎥</v>
          </cell>
          <cell r="B40">
            <v>35</v>
          </cell>
          <cell r="D40" t="str">
            <v>철근콘크리트 철거</v>
          </cell>
          <cell r="F40" t="str">
            <v>인력철거</v>
          </cell>
          <cell r="G40" t="str">
            <v>㎥</v>
          </cell>
          <cell r="H40">
            <v>72813</v>
          </cell>
          <cell r="I40">
            <v>1456261</v>
          </cell>
          <cell r="J40" t="str">
            <v/>
          </cell>
          <cell r="K40">
            <v>1529074</v>
          </cell>
          <cell r="L40" t="str">
            <v>제35호표</v>
          </cell>
        </row>
        <row r="41">
          <cell r="A41" t="str">
            <v>조적벽 철거인력철거㎥</v>
          </cell>
          <cell r="B41">
            <v>36</v>
          </cell>
          <cell r="D41" t="str">
            <v>조적벽 철거</v>
          </cell>
          <cell r="F41" t="str">
            <v>인력철거</v>
          </cell>
          <cell r="G41" t="str">
            <v>㎥</v>
          </cell>
          <cell r="H41">
            <v>36160</v>
          </cell>
          <cell r="I41">
            <v>144641</v>
          </cell>
          <cell r="J41" t="str">
            <v/>
          </cell>
          <cell r="K41">
            <v>180801</v>
          </cell>
          <cell r="L41" t="str">
            <v>제36호표</v>
          </cell>
        </row>
        <row r="42">
          <cell r="A42" t="str">
            <v>무근구조물 철거소형장비사용㎥</v>
          </cell>
          <cell r="B42">
            <v>37</v>
          </cell>
          <cell r="D42" t="str">
            <v>무근구조물 철거</v>
          </cell>
          <cell r="F42" t="str">
            <v>소형장비사용</v>
          </cell>
          <cell r="G42" t="str">
            <v>㎥</v>
          </cell>
          <cell r="H42">
            <v>3768</v>
          </cell>
          <cell r="I42">
            <v>220886</v>
          </cell>
          <cell r="J42" t="str">
            <v/>
          </cell>
          <cell r="K42">
            <v>224654</v>
          </cell>
          <cell r="L42" t="str">
            <v>제37호표</v>
          </cell>
        </row>
        <row r="43">
          <cell r="A43" t="str">
            <v>공통가구&amp;집기류 철거20명(지상10명+지하10명)SET</v>
          </cell>
          <cell r="B43">
            <v>38</v>
          </cell>
          <cell r="D43" t="str">
            <v>공통가구&amp;집기류 철거</v>
          </cell>
          <cell r="F43" t="str">
            <v>20명(지상10명+지하10명)</v>
          </cell>
          <cell r="G43" t="str">
            <v>SET</v>
          </cell>
          <cell r="H43">
            <v>35559</v>
          </cell>
          <cell r="I43">
            <v>3555960</v>
          </cell>
          <cell r="J43" t="str">
            <v/>
          </cell>
          <cell r="K43">
            <v>3591519</v>
          </cell>
          <cell r="L43" t="str">
            <v>제38호표</v>
          </cell>
        </row>
        <row r="44">
          <cell r="A44" t="str">
            <v>굴삭기(무한궤도)0.2㎥HR</v>
          </cell>
          <cell r="B44">
            <v>39</v>
          </cell>
          <cell r="D44" t="str">
            <v>굴삭기(무한궤도)</v>
          </cell>
          <cell r="F44" t="str">
            <v>0.2㎥</v>
          </cell>
          <cell r="G44" t="str">
            <v>HR</v>
          </cell>
          <cell r="H44">
            <v>11277</v>
          </cell>
          <cell r="I44">
            <v>56873</v>
          </cell>
          <cell r="J44">
            <v>1426</v>
          </cell>
          <cell r="K44">
            <v>69576</v>
          </cell>
          <cell r="L44" t="str">
            <v>제39호표</v>
          </cell>
        </row>
        <row r="45">
          <cell r="A45" t="str">
            <v>모르타르펌프37KWHR</v>
          </cell>
          <cell r="B45">
            <v>40</v>
          </cell>
          <cell r="D45" t="str">
            <v>모르타르펌프</v>
          </cell>
          <cell r="F45" t="str">
            <v>37KW</v>
          </cell>
          <cell r="G45" t="str">
            <v>HR</v>
          </cell>
          <cell r="H45" t="str">
            <v/>
          </cell>
          <cell r="I45" t="str">
            <v/>
          </cell>
          <cell r="J45">
            <v>19897</v>
          </cell>
          <cell r="K45">
            <v>19897</v>
          </cell>
          <cell r="L45" t="str">
            <v>제40호표</v>
          </cell>
        </row>
        <row r="46">
          <cell r="A46" t="str">
            <v>모르타르믹서0.3㎥HR</v>
          </cell>
          <cell r="B46">
            <v>41</v>
          </cell>
          <cell r="D46" t="str">
            <v>모르타르믹서</v>
          </cell>
          <cell r="F46" t="str">
            <v>0.3㎥</v>
          </cell>
          <cell r="G46" t="str">
            <v>HR</v>
          </cell>
          <cell r="H46">
            <v>2388</v>
          </cell>
          <cell r="I46" t="str">
            <v/>
          </cell>
          <cell r="J46">
            <v>1985</v>
          </cell>
          <cell r="K46">
            <v>4373</v>
          </cell>
          <cell r="L46" t="str">
            <v>제41호표</v>
          </cell>
        </row>
        <row r="47">
          <cell r="A47" t="str">
            <v>양수기1.49KWHR</v>
          </cell>
          <cell r="B47">
            <v>42</v>
          </cell>
          <cell r="D47" t="str">
            <v>양수기</v>
          </cell>
          <cell r="F47" t="str">
            <v>1.49KW</v>
          </cell>
          <cell r="G47" t="str">
            <v>HR</v>
          </cell>
          <cell r="H47" t="str">
            <v/>
          </cell>
          <cell r="I47" t="str">
            <v/>
          </cell>
          <cell r="J47">
            <v>138</v>
          </cell>
          <cell r="K47">
            <v>138</v>
          </cell>
          <cell r="L47" t="str">
            <v>제42호표</v>
          </cell>
        </row>
        <row r="48">
          <cell r="A48" t="str">
            <v>배관파이프50￠-2.6mm</v>
          </cell>
          <cell r="B48">
            <v>43</v>
          </cell>
          <cell r="D48" t="str">
            <v>배관파이프</v>
          </cell>
          <cell r="F48" t="str">
            <v>50￠-2.6m</v>
          </cell>
          <cell r="G48" t="str">
            <v>m</v>
          </cell>
          <cell r="H48" t="str">
            <v/>
          </cell>
          <cell r="I48">
            <v>4235</v>
          </cell>
          <cell r="J48">
            <v>5769</v>
          </cell>
          <cell r="K48">
            <v>10004</v>
          </cell>
          <cell r="L48" t="str">
            <v>제43호표</v>
          </cell>
        </row>
        <row r="49">
          <cell r="A49" t="str">
            <v>조적쌓기0.5B㎡</v>
          </cell>
          <cell r="B49">
            <v>44</v>
          </cell>
          <cell r="D49" t="str">
            <v>조적쌓기</v>
          </cell>
          <cell r="F49" t="str">
            <v>0.5B</v>
          </cell>
          <cell r="G49" t="str">
            <v>㎡</v>
          </cell>
          <cell r="H49">
            <v>9489</v>
          </cell>
          <cell r="I49">
            <v>36788</v>
          </cell>
          <cell r="J49" t="str">
            <v/>
          </cell>
          <cell r="K49">
            <v>46277</v>
          </cell>
          <cell r="L49" t="str">
            <v>제44호표</v>
          </cell>
        </row>
        <row r="50">
          <cell r="A50" t="str">
            <v>조적쌓기1.0B㎡</v>
          </cell>
          <cell r="B50">
            <v>45</v>
          </cell>
          <cell r="D50" t="str">
            <v>조적쌓기</v>
          </cell>
          <cell r="F50" t="str">
            <v>1.0B</v>
          </cell>
          <cell r="G50" t="str">
            <v>㎡</v>
          </cell>
          <cell r="H50">
            <v>19912</v>
          </cell>
          <cell r="I50">
            <v>66695</v>
          </cell>
          <cell r="J50" t="str">
            <v/>
          </cell>
          <cell r="K50">
            <v>86607</v>
          </cell>
          <cell r="L50" t="str">
            <v>제45호표</v>
          </cell>
        </row>
        <row r="51">
          <cell r="A51" t="str">
            <v>모르타르 배합1:3 기준㎥</v>
          </cell>
          <cell r="B51">
            <v>46</v>
          </cell>
          <cell r="D51" t="str">
            <v>모르타르 배합</v>
          </cell>
          <cell r="F51" t="str">
            <v>1:3 기준</v>
          </cell>
          <cell r="G51" t="str">
            <v>㎥</v>
          </cell>
          <cell r="H51">
            <v>107700</v>
          </cell>
          <cell r="I51">
            <v>110273</v>
          </cell>
          <cell r="J51" t="str">
            <v/>
          </cell>
          <cell r="K51">
            <v>217973</v>
          </cell>
          <cell r="L51" t="str">
            <v>제46호표</v>
          </cell>
        </row>
        <row r="52">
          <cell r="A52" t="str">
            <v>보호 모르타르 바름바닥,1회기준 T=24mm㎡</v>
          </cell>
          <cell r="B52">
            <v>47</v>
          </cell>
          <cell r="D52" t="str">
            <v>보호 모르타르 바름</v>
          </cell>
          <cell r="F52" t="str">
            <v>바닥,1회기준 T=24mm</v>
          </cell>
          <cell r="G52" t="str">
            <v>㎡</v>
          </cell>
          <cell r="H52">
            <v>2584</v>
          </cell>
          <cell r="I52">
            <v>19712</v>
          </cell>
          <cell r="J52" t="str">
            <v/>
          </cell>
          <cell r="K52">
            <v>22296</v>
          </cell>
          <cell r="L52" t="str">
            <v>제47호표</v>
          </cell>
        </row>
        <row r="53">
          <cell r="A53" t="str">
            <v>모르타르 기계타설바닥㎥</v>
          </cell>
          <cell r="B53">
            <v>48</v>
          </cell>
          <cell r="D53" t="str">
            <v>모르타르 기계타설</v>
          </cell>
          <cell r="F53" t="str">
            <v>바닥</v>
          </cell>
          <cell r="G53" t="str">
            <v>㎥</v>
          </cell>
          <cell r="H53">
            <v>107979</v>
          </cell>
          <cell r="I53">
            <v>138523</v>
          </cell>
          <cell r="J53">
            <v>11228</v>
          </cell>
          <cell r="K53">
            <v>257730</v>
          </cell>
          <cell r="L53" t="str">
            <v>제48호표</v>
          </cell>
        </row>
        <row r="54">
          <cell r="A54" t="str">
            <v>모르타르 기계바름바닥, T=80, 구배없음㎡</v>
          </cell>
          <cell r="B54">
            <v>49</v>
          </cell>
          <cell r="D54" t="str">
            <v>모르타르 기계바름</v>
          </cell>
          <cell r="F54" t="str">
            <v>바닥, T=80, 구배없음</v>
          </cell>
          <cell r="G54" t="str">
            <v>㎡</v>
          </cell>
          <cell r="H54">
            <v>8638</v>
          </cell>
          <cell r="I54">
            <v>18091</v>
          </cell>
          <cell r="J54">
            <v>9551</v>
          </cell>
          <cell r="K54">
            <v>36280</v>
          </cell>
          <cell r="L54" t="str">
            <v>제49호표</v>
          </cell>
        </row>
        <row r="55">
          <cell r="A55" t="str">
            <v>모르타르 기계바름바닥, T=150, 구배없음㎡</v>
          </cell>
          <cell r="B55">
            <v>50</v>
          </cell>
          <cell r="D55" t="str">
            <v>모르타르 기계바름</v>
          </cell>
          <cell r="F55" t="str">
            <v>바닥, T=150, 구배없음</v>
          </cell>
          <cell r="G55" t="str">
            <v>㎡</v>
          </cell>
          <cell r="H55">
            <v>16196</v>
          </cell>
          <cell r="I55">
            <v>27788</v>
          </cell>
          <cell r="J55">
            <v>10337</v>
          </cell>
          <cell r="K55">
            <v>54321</v>
          </cell>
          <cell r="L55" t="str">
            <v>제50호표</v>
          </cell>
        </row>
        <row r="56">
          <cell r="A56" t="str">
            <v>모르타르 기계바름바닥, T=60, 구배없음㎡</v>
          </cell>
          <cell r="B56">
            <v>51</v>
          </cell>
          <cell r="D56" t="str">
            <v>모르타르 기계바름</v>
          </cell>
          <cell r="F56" t="str">
            <v>바닥, T=60, 구배없음</v>
          </cell>
          <cell r="G56" t="str">
            <v>㎡</v>
          </cell>
          <cell r="H56">
            <v>6478</v>
          </cell>
          <cell r="I56">
            <v>15321</v>
          </cell>
          <cell r="J56">
            <v>9326</v>
          </cell>
          <cell r="K56">
            <v>31125</v>
          </cell>
          <cell r="L56" t="str">
            <v>제51호표</v>
          </cell>
        </row>
        <row r="57">
          <cell r="A57" t="str">
            <v>셀프레벨링THK=5mm㎡</v>
          </cell>
          <cell r="B57">
            <v>52</v>
          </cell>
          <cell r="D57" t="str">
            <v>셀프레벨링</v>
          </cell>
          <cell r="F57" t="str">
            <v>THK=5mm</v>
          </cell>
          <cell r="G57" t="str">
            <v>㎡</v>
          </cell>
          <cell r="H57">
            <v>8505</v>
          </cell>
          <cell r="I57">
            <v>26494</v>
          </cell>
          <cell r="J57" t="str">
            <v/>
          </cell>
          <cell r="K57">
            <v>34999</v>
          </cell>
          <cell r="L57" t="str">
            <v>제52호표</v>
          </cell>
        </row>
        <row r="58">
          <cell r="A58" t="str">
            <v>셀프레벨링THK=10mm㎡</v>
          </cell>
          <cell r="B58">
            <v>53</v>
          </cell>
          <cell r="D58" t="str">
            <v>셀프레벨링</v>
          </cell>
          <cell r="F58" t="str">
            <v>THK=10mm</v>
          </cell>
          <cell r="G58" t="str">
            <v>㎡</v>
          </cell>
          <cell r="H58">
            <v>15592</v>
          </cell>
          <cell r="I58">
            <v>35326</v>
          </cell>
          <cell r="J58" t="str">
            <v/>
          </cell>
          <cell r="K58">
            <v>50918</v>
          </cell>
          <cell r="L58" t="str">
            <v>제53호표</v>
          </cell>
        </row>
        <row r="59">
          <cell r="A59" t="str">
            <v>셀프레벨링THK=30mm㎡</v>
          </cell>
          <cell r="B59">
            <v>54</v>
          </cell>
          <cell r="D59" t="str">
            <v>셀프레벨링</v>
          </cell>
          <cell r="F59" t="str">
            <v>THK=30mm</v>
          </cell>
          <cell r="G59" t="str">
            <v>㎡</v>
          </cell>
          <cell r="H59">
            <v>29137</v>
          </cell>
          <cell r="I59">
            <v>35326</v>
          </cell>
          <cell r="J59" t="str">
            <v/>
          </cell>
          <cell r="K59">
            <v>64463</v>
          </cell>
          <cell r="L59" t="str">
            <v>제54호표</v>
          </cell>
        </row>
        <row r="60">
          <cell r="A60" t="str">
            <v>방수 바탕처리바닥㎡</v>
          </cell>
          <cell r="B60">
            <v>55</v>
          </cell>
          <cell r="D60" t="str">
            <v>방수 바탕처리</v>
          </cell>
          <cell r="F60" t="str">
            <v>바닥</v>
          </cell>
          <cell r="G60" t="str">
            <v>㎡</v>
          </cell>
          <cell r="H60">
            <v>625</v>
          </cell>
          <cell r="I60">
            <v>10425</v>
          </cell>
          <cell r="J60" t="str">
            <v/>
          </cell>
          <cell r="K60">
            <v>11050</v>
          </cell>
          <cell r="L60" t="str">
            <v>제55호표</v>
          </cell>
        </row>
        <row r="61">
          <cell r="A61" t="str">
            <v>방수 바탕처리수직부㎡</v>
          </cell>
          <cell r="B61">
            <v>56</v>
          </cell>
          <cell r="D61" t="str">
            <v>방수 바탕처리</v>
          </cell>
          <cell r="F61" t="str">
            <v>수직부</v>
          </cell>
          <cell r="G61" t="str">
            <v>㎡</v>
          </cell>
          <cell r="H61">
            <v>698</v>
          </cell>
          <cell r="I61">
            <v>11639</v>
          </cell>
          <cell r="J61" t="str">
            <v/>
          </cell>
          <cell r="K61">
            <v>12337</v>
          </cell>
          <cell r="L61" t="str">
            <v>제56호표</v>
          </cell>
        </row>
        <row r="62">
          <cell r="A62" t="str">
            <v>프라이머 바름1회도포㎡</v>
          </cell>
          <cell r="B62">
            <v>57</v>
          </cell>
          <cell r="D62" t="str">
            <v>프라이머 바름</v>
          </cell>
          <cell r="F62" t="str">
            <v>1회도포</v>
          </cell>
          <cell r="G62" t="str">
            <v>㎡</v>
          </cell>
          <cell r="H62">
            <v>1569</v>
          </cell>
          <cell r="I62">
            <v>3254</v>
          </cell>
          <cell r="J62" t="str">
            <v/>
          </cell>
          <cell r="K62">
            <v>4823</v>
          </cell>
          <cell r="L62" t="str">
            <v>제57호표</v>
          </cell>
        </row>
        <row r="63">
          <cell r="A63" t="str">
            <v>방수층보호재깔기PE필름㎡</v>
          </cell>
          <cell r="B63">
            <v>58</v>
          </cell>
          <cell r="D63" t="str">
            <v>방수층보호재깔기</v>
          </cell>
          <cell r="F63" t="str">
            <v>PE필름</v>
          </cell>
          <cell r="G63" t="str">
            <v>㎡</v>
          </cell>
          <cell r="H63">
            <v>880</v>
          </cell>
          <cell r="I63">
            <v>2920</v>
          </cell>
          <cell r="J63" t="str">
            <v/>
          </cell>
          <cell r="K63">
            <v>3800</v>
          </cell>
          <cell r="L63" t="str">
            <v>제58호표</v>
          </cell>
        </row>
        <row r="64">
          <cell r="A64" t="str">
            <v>우레탄계도막방수(비노출)T=3, 바닥㎡</v>
          </cell>
          <cell r="B64">
            <v>59</v>
          </cell>
          <cell r="D64" t="str">
            <v>우레탄계도막방수(비노출)</v>
          </cell>
          <cell r="F64" t="str">
            <v>T=3, 바닥</v>
          </cell>
          <cell r="G64" t="str">
            <v>㎡</v>
          </cell>
          <cell r="H64">
            <v>22725</v>
          </cell>
          <cell r="I64">
            <v>32549</v>
          </cell>
          <cell r="J64" t="str">
            <v/>
          </cell>
          <cell r="K64">
            <v>55274</v>
          </cell>
          <cell r="L64" t="str">
            <v>제59호표</v>
          </cell>
        </row>
        <row r="65">
          <cell r="A65" t="str">
            <v>우레탄계도막방수(비노출)T=3, 수직부 및 특별㎡</v>
          </cell>
          <cell r="B65">
            <v>60</v>
          </cell>
          <cell r="D65" t="str">
            <v>우레탄계도막방수(비노출)</v>
          </cell>
          <cell r="F65" t="str">
            <v>T=3, 수직부 및 특별</v>
          </cell>
          <cell r="G65" t="str">
            <v>㎡</v>
          </cell>
          <cell r="H65">
            <v>22036</v>
          </cell>
          <cell r="I65">
            <v>36473</v>
          </cell>
          <cell r="J65" t="str">
            <v/>
          </cell>
          <cell r="K65">
            <v>58509</v>
          </cell>
          <cell r="L65" t="str">
            <v>제60호표</v>
          </cell>
        </row>
        <row r="66">
          <cell r="A66" t="str">
            <v>방수모르타르 비빔1:2㎥</v>
          </cell>
          <cell r="B66">
            <v>61</v>
          </cell>
          <cell r="D66" t="str">
            <v>방수모르타르 비빔</v>
          </cell>
          <cell r="F66" t="str">
            <v>1:2</v>
          </cell>
          <cell r="G66" t="str">
            <v>㎥</v>
          </cell>
          <cell r="H66">
            <v>129505</v>
          </cell>
          <cell r="I66">
            <v>200497</v>
          </cell>
          <cell r="J66" t="str">
            <v/>
          </cell>
          <cell r="K66">
            <v>330002</v>
          </cell>
          <cell r="L66" t="str">
            <v>제61호표</v>
          </cell>
        </row>
        <row r="67">
          <cell r="A67" t="str">
            <v>시멘트액체방수바닥, THK=30mm㎡</v>
          </cell>
          <cell r="B67">
            <v>62</v>
          </cell>
          <cell r="D67" t="str">
            <v>시멘트액체방수</v>
          </cell>
          <cell r="F67" t="str">
            <v>바닥, THK=30mm</v>
          </cell>
          <cell r="G67" t="str">
            <v>㎡</v>
          </cell>
          <cell r="H67">
            <v>5205</v>
          </cell>
          <cell r="I67">
            <v>39621</v>
          </cell>
          <cell r="J67" t="str">
            <v/>
          </cell>
          <cell r="K67">
            <v>44826</v>
          </cell>
          <cell r="L67" t="str">
            <v>제62호표</v>
          </cell>
        </row>
        <row r="68">
          <cell r="A68" t="str">
            <v>시멘트액체방수벽체, THK=21mm㎡</v>
          </cell>
          <cell r="B68">
            <v>63</v>
          </cell>
          <cell r="D68" t="str">
            <v>시멘트액체방수</v>
          </cell>
          <cell r="F68" t="str">
            <v>벽체, THK=21mm</v>
          </cell>
          <cell r="G68" t="str">
            <v>㎡</v>
          </cell>
          <cell r="H68">
            <v>3963</v>
          </cell>
          <cell r="I68">
            <v>34060</v>
          </cell>
          <cell r="J68" t="str">
            <v/>
          </cell>
          <cell r="K68">
            <v>38023</v>
          </cell>
          <cell r="L68" t="str">
            <v>제63호표</v>
          </cell>
        </row>
        <row r="69">
          <cell r="A69" t="str">
            <v>타일 바탕고르기바닥, THK=24mm㎡</v>
          </cell>
          <cell r="B69">
            <v>64</v>
          </cell>
          <cell r="D69" t="str">
            <v>타일 바탕고르기</v>
          </cell>
          <cell r="F69" t="str">
            <v>바닥, THK=24mm</v>
          </cell>
          <cell r="G69" t="str">
            <v>㎡</v>
          </cell>
          <cell r="H69">
            <v>2869</v>
          </cell>
          <cell r="I69">
            <v>14257</v>
          </cell>
          <cell r="J69" t="str">
            <v/>
          </cell>
          <cell r="K69">
            <v>17126</v>
          </cell>
          <cell r="L69" t="str">
            <v>제64호표</v>
          </cell>
        </row>
        <row r="70">
          <cell r="A70" t="str">
            <v>타일 바탕고르기벽체, THK=18mm㎡</v>
          </cell>
          <cell r="B70">
            <v>65</v>
          </cell>
          <cell r="D70" t="str">
            <v>타일 바탕고르기</v>
          </cell>
          <cell r="F70" t="str">
            <v>벽체, THK=18mm</v>
          </cell>
          <cell r="G70" t="str">
            <v>㎡</v>
          </cell>
          <cell r="H70">
            <v>2289</v>
          </cell>
          <cell r="I70">
            <v>17558</v>
          </cell>
          <cell r="J70" t="str">
            <v/>
          </cell>
          <cell r="K70">
            <v>19847</v>
          </cell>
          <cell r="L70" t="str">
            <v>제65호표</v>
          </cell>
        </row>
        <row r="71">
          <cell r="A71" t="str">
            <v>타일 바탕고르기벽체, THK=9mm㎡</v>
          </cell>
          <cell r="B71">
            <v>66</v>
          </cell>
          <cell r="D71" t="str">
            <v>타일 바탕고르기</v>
          </cell>
          <cell r="F71" t="str">
            <v>벽체, THK=9mm</v>
          </cell>
          <cell r="G71" t="str">
            <v>㎡</v>
          </cell>
          <cell r="H71">
            <v>1300</v>
          </cell>
          <cell r="I71">
            <v>16566</v>
          </cell>
          <cell r="J71" t="str">
            <v/>
          </cell>
          <cell r="K71">
            <v>17866</v>
          </cell>
          <cell r="L71" t="str">
            <v>제66호표</v>
          </cell>
        </row>
        <row r="72">
          <cell r="A72" t="str">
            <v>벽체 타일붙이기(부자재,줄눈포함)지정타일, 300*300각 이하㎡</v>
          </cell>
          <cell r="B72">
            <v>67</v>
          </cell>
          <cell r="D72" t="str">
            <v>벽체 타일붙이기(부자재,줄눈포함)</v>
          </cell>
          <cell r="F72" t="str">
            <v>지정타일, 300*300각 이하</v>
          </cell>
          <cell r="G72" t="str">
            <v>㎡</v>
          </cell>
          <cell r="H72">
            <v>2472</v>
          </cell>
          <cell r="I72">
            <v>53184</v>
          </cell>
          <cell r="J72" t="str">
            <v/>
          </cell>
          <cell r="K72">
            <v>55656</v>
          </cell>
          <cell r="L72" t="str">
            <v>제67호표</v>
          </cell>
        </row>
        <row r="73">
          <cell r="A73" t="str">
            <v>벽체 타일붙이기(부자재,줄눈포함)지정타일, 400*600각 미만㎡</v>
          </cell>
          <cell r="B73">
            <v>68</v>
          </cell>
          <cell r="D73" t="str">
            <v>벽체 타일붙이기(부자재,줄눈포함)</v>
          </cell>
          <cell r="F73" t="str">
            <v>지정타일, 400*600각 미만</v>
          </cell>
          <cell r="G73" t="str">
            <v>㎡</v>
          </cell>
          <cell r="H73">
            <v>2404</v>
          </cell>
          <cell r="I73">
            <v>47328</v>
          </cell>
          <cell r="J73" t="str">
            <v/>
          </cell>
          <cell r="K73">
            <v>49732</v>
          </cell>
          <cell r="L73" t="str">
            <v>제68호표</v>
          </cell>
        </row>
        <row r="74">
          <cell r="A74" t="str">
            <v>벽체 타일붙이기(부자재,줄눈포함)지정타일, 400*600각 이상㎡</v>
          </cell>
          <cell r="B74">
            <v>69</v>
          </cell>
          <cell r="D74" t="str">
            <v>벽체 타일붙이기(부자재,줄눈포함)</v>
          </cell>
          <cell r="F74" t="str">
            <v>지정타일, 400*600각 이상</v>
          </cell>
          <cell r="G74" t="str">
            <v>㎡</v>
          </cell>
          <cell r="H74">
            <v>2287</v>
          </cell>
          <cell r="I74">
            <v>43406</v>
          </cell>
          <cell r="J74" t="str">
            <v/>
          </cell>
          <cell r="K74">
            <v>45693</v>
          </cell>
          <cell r="L74" t="str">
            <v>제69호표</v>
          </cell>
        </row>
        <row r="75">
          <cell r="A75" t="str">
            <v>벽체 타일붙이기(부자재,줄눈포함)지정타일, 모자이크/파벽돌㎡</v>
          </cell>
          <cell r="B75">
            <v>70</v>
          </cell>
          <cell r="D75" t="str">
            <v>벽체 타일붙이기(부자재,줄눈포함)</v>
          </cell>
          <cell r="F75" t="str">
            <v>지정타일, 모자이크/파벽돌</v>
          </cell>
          <cell r="G75" t="str">
            <v>㎡</v>
          </cell>
          <cell r="H75">
            <v>3057</v>
          </cell>
          <cell r="I75">
            <v>65479</v>
          </cell>
          <cell r="J75" t="str">
            <v/>
          </cell>
          <cell r="K75">
            <v>68536</v>
          </cell>
          <cell r="L75" t="str">
            <v>제70호표</v>
          </cell>
        </row>
        <row r="76">
          <cell r="A76" t="str">
            <v>바닥 타일붙이기(부자재,줄눈포함)지정타일, 300*300각 이하㎡</v>
          </cell>
          <cell r="B76">
            <v>71</v>
          </cell>
          <cell r="D76" t="str">
            <v>바닥 타일붙이기(부자재,줄눈포함)</v>
          </cell>
          <cell r="F76" t="str">
            <v>지정타일, 300*300각 이하</v>
          </cell>
          <cell r="G76" t="str">
            <v>㎡</v>
          </cell>
          <cell r="H76">
            <v>2156</v>
          </cell>
          <cell r="I76">
            <v>42659</v>
          </cell>
          <cell r="J76" t="str">
            <v/>
          </cell>
          <cell r="K76">
            <v>44815</v>
          </cell>
          <cell r="L76" t="str">
            <v>제71호표</v>
          </cell>
        </row>
        <row r="77">
          <cell r="A77" t="str">
            <v>바닥 타일붙이기(부자재,줄눈포함)지정타일, 400*600각 이상㎡</v>
          </cell>
          <cell r="B77">
            <v>72</v>
          </cell>
          <cell r="D77" t="str">
            <v>바닥 타일붙이기(부자재,줄눈포함)</v>
          </cell>
          <cell r="F77" t="str">
            <v>지정타일, 400*600각 이상</v>
          </cell>
          <cell r="G77" t="str">
            <v>㎡</v>
          </cell>
          <cell r="H77">
            <v>2013</v>
          </cell>
          <cell r="I77">
            <v>34279</v>
          </cell>
          <cell r="J77" t="str">
            <v/>
          </cell>
          <cell r="K77">
            <v>36292</v>
          </cell>
          <cell r="L77" t="str">
            <v>제72호표</v>
          </cell>
        </row>
        <row r="78">
          <cell r="A78" t="str">
            <v>바닥 타일붙이기(부자재,줄눈포함)지정타일, 모자이크/파벽돌㎡</v>
          </cell>
          <cell r="B78">
            <v>73</v>
          </cell>
          <cell r="D78" t="str">
            <v>바닥 타일붙이기(부자재,줄눈포함)</v>
          </cell>
          <cell r="F78" t="str">
            <v>지정타일, 모자이크/파벽돌</v>
          </cell>
          <cell r="G78" t="str">
            <v>㎡</v>
          </cell>
          <cell r="H78">
            <v>2668</v>
          </cell>
          <cell r="I78">
            <v>52523</v>
          </cell>
          <cell r="J78" t="str">
            <v/>
          </cell>
          <cell r="K78">
            <v>55191</v>
          </cell>
          <cell r="L78" t="str">
            <v>제73호표</v>
          </cell>
        </row>
        <row r="79">
          <cell r="A79" t="str">
            <v>줄눈시공바닥(압착기준)(0.11-0.2㎡이하)㎡</v>
          </cell>
          <cell r="B79">
            <v>74</v>
          </cell>
          <cell r="D79" t="str">
            <v>줄눈시공</v>
          </cell>
          <cell r="F79" t="str">
            <v>바닥(압착기준)(0.11-0.2㎡이하)</v>
          </cell>
          <cell r="G79" t="str">
            <v>㎡</v>
          </cell>
          <cell r="H79">
            <v>232</v>
          </cell>
          <cell r="I79">
            <v>2604</v>
          </cell>
          <cell r="J79" t="str">
            <v/>
          </cell>
          <cell r="K79">
            <v>2836</v>
          </cell>
          <cell r="L79" t="str">
            <v>제74호표</v>
          </cell>
        </row>
        <row r="80">
          <cell r="A80" t="str">
            <v>줄눈시공벽(압착기준)(0.11-0.2㎡이하)㎡</v>
          </cell>
          <cell r="B80">
            <v>75</v>
          </cell>
          <cell r="D80" t="str">
            <v>줄눈시공</v>
          </cell>
          <cell r="F80" t="str">
            <v>벽(압착기준)(0.11-0.2㎡이하)</v>
          </cell>
          <cell r="G80" t="str">
            <v>㎡</v>
          </cell>
          <cell r="H80">
            <v>232</v>
          </cell>
          <cell r="I80">
            <v>3405</v>
          </cell>
          <cell r="J80" t="str">
            <v/>
          </cell>
          <cell r="K80">
            <v>3637</v>
          </cell>
          <cell r="L80" t="str">
            <v>제75호표</v>
          </cell>
        </row>
        <row r="81">
          <cell r="A81" t="str">
            <v>줄눈시공벽(압착기준)(모자이크/유니트)㎡</v>
          </cell>
          <cell r="B81">
            <v>76</v>
          </cell>
          <cell r="D81" t="str">
            <v>줄눈시공</v>
          </cell>
          <cell r="F81" t="str">
            <v>벽(압착기준)(모자이크/유니트)</v>
          </cell>
          <cell r="G81" t="str">
            <v>㎡</v>
          </cell>
          <cell r="H81">
            <v>232</v>
          </cell>
          <cell r="I81">
            <v>4006</v>
          </cell>
          <cell r="J81" t="str">
            <v/>
          </cell>
          <cell r="K81">
            <v>4238</v>
          </cell>
          <cell r="L81" t="str">
            <v>제76호표</v>
          </cell>
        </row>
        <row r="82">
          <cell r="A82" t="str">
            <v>지정석재마감ST-02, THK=20mm㎡</v>
          </cell>
          <cell r="B82">
            <v>77</v>
          </cell>
          <cell r="D82" t="str">
            <v>지정석재마감</v>
          </cell>
          <cell r="F82" t="str">
            <v>ST-02, THK=20mm</v>
          </cell>
          <cell r="G82" t="str">
            <v>㎡</v>
          </cell>
          <cell r="H82">
            <v>208232</v>
          </cell>
          <cell r="I82">
            <v>101676</v>
          </cell>
          <cell r="J82" t="str">
            <v/>
          </cell>
          <cell r="K82">
            <v>309908</v>
          </cell>
          <cell r="L82" t="str">
            <v>제77호표</v>
          </cell>
        </row>
        <row r="83">
          <cell r="A83" t="str">
            <v>지정석재마감ST-05, THK=20mm㎡</v>
          </cell>
          <cell r="B83">
            <v>78</v>
          </cell>
          <cell r="D83" t="str">
            <v>지정석재마감</v>
          </cell>
          <cell r="F83" t="str">
            <v>ST-05, THK=20mm</v>
          </cell>
          <cell r="G83" t="str">
            <v>㎡</v>
          </cell>
          <cell r="H83">
            <v>175232</v>
          </cell>
          <cell r="I83">
            <v>101676</v>
          </cell>
          <cell r="J83" t="str">
            <v/>
          </cell>
          <cell r="K83">
            <v>276908</v>
          </cell>
          <cell r="L83" t="str">
            <v>제78호표</v>
          </cell>
        </row>
        <row r="84">
          <cell r="A84" t="str">
            <v>각재 구조틀제작30x30, @450, 하우징/집기류㎡</v>
          </cell>
          <cell r="B84">
            <v>79</v>
          </cell>
          <cell r="D84" t="str">
            <v>각재 구조틀제작</v>
          </cell>
          <cell r="F84" t="str">
            <v>30x30, @450, 하우징/집기류</v>
          </cell>
          <cell r="G84" t="str">
            <v>㎡</v>
          </cell>
          <cell r="H84">
            <v>19922</v>
          </cell>
          <cell r="I84">
            <v>36280</v>
          </cell>
          <cell r="J84" t="str">
            <v/>
          </cell>
          <cell r="K84">
            <v>56202</v>
          </cell>
          <cell r="L84" t="str">
            <v>제79호표</v>
          </cell>
        </row>
        <row r="85">
          <cell r="A85" t="str">
            <v>합판보강T=9*1PLY㎡</v>
          </cell>
          <cell r="B85">
            <v>80</v>
          </cell>
          <cell r="D85" t="str">
            <v>합판보강</v>
          </cell>
          <cell r="F85" t="str">
            <v>T=9*1PLY</v>
          </cell>
          <cell r="G85" t="str">
            <v>㎡</v>
          </cell>
          <cell r="H85">
            <v>10170</v>
          </cell>
          <cell r="I85">
            <v>18140</v>
          </cell>
          <cell r="J85" t="str">
            <v/>
          </cell>
          <cell r="K85">
            <v>28310</v>
          </cell>
          <cell r="L85" t="str">
            <v>제80호표</v>
          </cell>
        </row>
        <row r="86">
          <cell r="A86" t="str">
            <v>합판취부T=9*1PLY㎡</v>
          </cell>
          <cell r="B86">
            <v>81</v>
          </cell>
          <cell r="D86" t="str">
            <v>합판취부</v>
          </cell>
          <cell r="F86" t="str">
            <v>T=9*1PLY</v>
          </cell>
          <cell r="G86" t="str">
            <v>㎡</v>
          </cell>
          <cell r="H86">
            <v>9610</v>
          </cell>
          <cell r="I86">
            <v>8283</v>
          </cell>
          <cell r="J86" t="str">
            <v/>
          </cell>
          <cell r="K86">
            <v>17893</v>
          </cell>
          <cell r="L86" t="str">
            <v>제81호표</v>
          </cell>
        </row>
        <row r="87">
          <cell r="A87" t="str">
            <v>내수합판보강THK=12mm * 1PLY㎡</v>
          </cell>
          <cell r="B87">
            <v>82</v>
          </cell>
          <cell r="D87" t="str">
            <v>내수합판보강</v>
          </cell>
          <cell r="F87" t="str">
            <v>THK=12mm * 1PLY</v>
          </cell>
          <cell r="G87" t="str">
            <v>㎡</v>
          </cell>
          <cell r="H87">
            <v>13512</v>
          </cell>
          <cell r="I87">
            <v>18140</v>
          </cell>
          <cell r="J87" t="str">
            <v/>
          </cell>
          <cell r="K87">
            <v>31652</v>
          </cell>
          <cell r="L87" t="str">
            <v>제82호표</v>
          </cell>
        </row>
        <row r="88">
          <cell r="A88" t="str">
            <v>알판 MDF고밀도 MDF 9T㎡</v>
          </cell>
          <cell r="B88">
            <v>83</v>
          </cell>
          <cell r="D88" t="str">
            <v>알판 MDF</v>
          </cell>
          <cell r="F88" t="str">
            <v>고밀도 MDF 9T</v>
          </cell>
          <cell r="G88" t="str">
            <v>㎡</v>
          </cell>
          <cell r="H88">
            <v>10715</v>
          </cell>
          <cell r="I88">
            <v>19610</v>
          </cell>
          <cell r="J88" t="str">
            <v/>
          </cell>
          <cell r="K88">
            <v>30325</v>
          </cell>
          <cell r="L88" t="str">
            <v>제83호표</v>
          </cell>
        </row>
        <row r="89">
          <cell r="A89" t="str">
            <v>MDF 취부고밀도 MDF 9T㎡</v>
          </cell>
          <cell r="B89">
            <v>84</v>
          </cell>
          <cell r="D89" t="str">
            <v>MDF 취부</v>
          </cell>
          <cell r="F89" t="str">
            <v>고밀도 MDF 9T</v>
          </cell>
          <cell r="G89" t="str">
            <v>㎡</v>
          </cell>
          <cell r="H89">
            <v>10715</v>
          </cell>
          <cell r="I89">
            <v>19610</v>
          </cell>
          <cell r="J89" t="str">
            <v/>
          </cell>
          <cell r="K89">
            <v>30325</v>
          </cell>
          <cell r="L89" t="str">
            <v>제84호표</v>
          </cell>
        </row>
        <row r="90">
          <cell r="A90" t="str">
            <v>유공 흡음보드 취부PN-03, THK=9mm㎡</v>
          </cell>
          <cell r="B90">
            <v>85</v>
          </cell>
          <cell r="D90" t="str">
            <v>유공 흡음보드 취부</v>
          </cell>
          <cell r="F90" t="str">
            <v>PN-03, THK=9mm</v>
          </cell>
          <cell r="G90" t="str">
            <v>㎡</v>
          </cell>
          <cell r="H90">
            <v>18984</v>
          </cell>
          <cell r="I90">
            <v>19610</v>
          </cell>
          <cell r="J90" t="str">
            <v/>
          </cell>
          <cell r="K90">
            <v>38594</v>
          </cell>
          <cell r="L90" t="str">
            <v>제85호표</v>
          </cell>
        </row>
        <row r="91">
          <cell r="A91" t="str">
            <v>CRC 취부T=9*1PLY㎡</v>
          </cell>
          <cell r="B91">
            <v>86</v>
          </cell>
          <cell r="D91" t="str">
            <v>CRC 취부</v>
          </cell>
          <cell r="F91" t="str">
            <v>T=9*1PLY</v>
          </cell>
          <cell r="G91" t="str">
            <v>㎡</v>
          </cell>
          <cell r="H91">
            <v>20247</v>
          </cell>
          <cell r="I91">
            <v>19610</v>
          </cell>
          <cell r="J91" t="str">
            <v/>
          </cell>
          <cell r="K91">
            <v>39857</v>
          </cell>
          <cell r="L91" t="str">
            <v>제86호표</v>
          </cell>
        </row>
        <row r="92">
          <cell r="A92" t="str">
            <v>걸레받이H=50, 지정도장마감m</v>
          </cell>
          <cell r="B92">
            <v>87</v>
          </cell>
          <cell r="D92" t="str">
            <v>걸레받이</v>
          </cell>
          <cell r="F92" t="str">
            <v>H=50, 지정도장마감</v>
          </cell>
          <cell r="G92" t="str">
            <v>m</v>
          </cell>
          <cell r="H92">
            <v>1044</v>
          </cell>
          <cell r="I92">
            <v>6616</v>
          </cell>
          <cell r="J92" t="str">
            <v/>
          </cell>
          <cell r="K92">
            <v>7660</v>
          </cell>
          <cell r="L92" t="str">
            <v>제87호표</v>
          </cell>
        </row>
        <row r="93">
          <cell r="A93" t="str">
            <v>걸레받이H=80, 지정도장마감m</v>
          </cell>
          <cell r="B93">
            <v>88</v>
          </cell>
          <cell r="D93" t="str">
            <v>걸레받이</v>
          </cell>
          <cell r="F93" t="str">
            <v>H=80, 지정도장마감</v>
          </cell>
          <cell r="G93" t="str">
            <v>m</v>
          </cell>
          <cell r="H93">
            <v>1037</v>
          </cell>
          <cell r="I93">
            <v>7836</v>
          </cell>
          <cell r="J93" t="str">
            <v/>
          </cell>
          <cell r="K93">
            <v>8873</v>
          </cell>
          <cell r="L93" t="str">
            <v>제88호표</v>
          </cell>
        </row>
        <row r="94">
          <cell r="A94" t="str">
            <v>와이어메시 바닥깔기#6, 100*100㎡</v>
          </cell>
          <cell r="B94">
            <v>89</v>
          </cell>
          <cell r="D94" t="str">
            <v>와이어메시 바닥깔기</v>
          </cell>
          <cell r="F94" t="str">
            <v>#6, 100*100</v>
          </cell>
          <cell r="G94" t="str">
            <v>㎡</v>
          </cell>
          <cell r="H94">
            <v>5381</v>
          </cell>
          <cell r="I94">
            <v>1315</v>
          </cell>
          <cell r="J94" t="str">
            <v/>
          </cell>
          <cell r="K94">
            <v>6696</v>
          </cell>
          <cell r="L94" t="str">
            <v>제89호표</v>
          </cell>
        </row>
        <row r="95">
          <cell r="A95" t="str">
            <v>잡철물제작설치현장제작설치, 일반철재(5T이상)Kg</v>
          </cell>
          <cell r="B95">
            <v>90</v>
          </cell>
          <cell r="D95" t="str">
            <v>잡철물제작설치</v>
          </cell>
          <cell r="F95" t="str">
            <v>현장제작설치, 일반철재(5T이상)</v>
          </cell>
          <cell r="G95" t="str">
            <v>Kg</v>
          </cell>
          <cell r="H95">
            <v>417</v>
          </cell>
          <cell r="I95">
            <v>5217</v>
          </cell>
          <cell r="J95" t="str">
            <v/>
          </cell>
          <cell r="K95">
            <v>5634</v>
          </cell>
          <cell r="L95" t="str">
            <v>제90호표</v>
          </cell>
        </row>
        <row r="96">
          <cell r="A96" t="str">
            <v>잡철물제작설치(복잡기준)현장제작설치, 일반철재(5T이상)Kg</v>
          </cell>
          <cell r="B96">
            <v>91</v>
          </cell>
          <cell r="D96" t="str">
            <v>잡철물제작설치(복잡기준)</v>
          </cell>
          <cell r="F96" t="str">
            <v>현장제작설치, 일반철재(5T이상)</v>
          </cell>
          <cell r="G96" t="str">
            <v>Kg</v>
          </cell>
          <cell r="H96">
            <v>542</v>
          </cell>
          <cell r="I96">
            <v>6783</v>
          </cell>
          <cell r="J96" t="str">
            <v/>
          </cell>
          <cell r="K96">
            <v>7325</v>
          </cell>
          <cell r="L96" t="str">
            <v>제91호표</v>
          </cell>
        </row>
        <row r="97">
          <cell r="A97" t="str">
            <v>잡철물제작설치현장제작설치Kg</v>
          </cell>
          <cell r="B97">
            <v>92</v>
          </cell>
          <cell r="D97" t="str">
            <v>잡철물제작설치</v>
          </cell>
          <cell r="F97" t="str">
            <v>현장제작설치</v>
          </cell>
          <cell r="G97" t="str">
            <v>Kg</v>
          </cell>
          <cell r="H97">
            <v>542</v>
          </cell>
          <cell r="I97">
            <v>6782</v>
          </cell>
          <cell r="J97" t="str">
            <v/>
          </cell>
          <cell r="K97">
            <v>7324</v>
          </cell>
          <cell r="L97" t="str">
            <v>제92호표</v>
          </cell>
        </row>
        <row r="98">
          <cell r="A98" t="str">
            <v>잡철물제작설치(복잡기준)현장제작설치Kg</v>
          </cell>
          <cell r="B98">
            <v>93</v>
          </cell>
          <cell r="D98" t="str">
            <v>잡철물제작설치(복잡기준)</v>
          </cell>
          <cell r="F98" t="str">
            <v>현장제작설치</v>
          </cell>
          <cell r="G98" t="str">
            <v>Kg</v>
          </cell>
          <cell r="H98">
            <v>705</v>
          </cell>
          <cell r="I98">
            <v>8816</v>
          </cell>
          <cell r="J98" t="str">
            <v/>
          </cell>
          <cell r="K98">
            <v>9521</v>
          </cell>
          <cell r="L98" t="str">
            <v>제93호표</v>
          </cell>
        </row>
        <row r="99">
          <cell r="A99" t="str">
            <v>잡철물제작설치규격철물설치, 일반철재(5T이상)Kg</v>
          </cell>
          <cell r="B99">
            <v>94</v>
          </cell>
          <cell r="D99" t="str">
            <v>잡철물제작설치</v>
          </cell>
          <cell r="F99" t="str">
            <v>규격철물설치, 일반철재(5T이상)</v>
          </cell>
          <cell r="G99" t="str">
            <v>Kg</v>
          </cell>
          <cell r="H99">
            <v>240</v>
          </cell>
          <cell r="I99">
            <v>3004</v>
          </cell>
          <cell r="J99" t="str">
            <v/>
          </cell>
          <cell r="K99">
            <v>3244</v>
          </cell>
          <cell r="L99" t="str">
            <v>제94호표</v>
          </cell>
        </row>
        <row r="100">
          <cell r="A100" t="str">
            <v>잡철물제작설치(복잡기준)규격철물설치, 일반철재(5T이상)Kg</v>
          </cell>
          <cell r="B100">
            <v>95</v>
          </cell>
          <cell r="D100" t="str">
            <v>잡철물제작설치(복잡기준)</v>
          </cell>
          <cell r="F100" t="str">
            <v>규격철물설치, 일반철재(5T이상)</v>
          </cell>
          <cell r="G100" t="str">
            <v>Kg</v>
          </cell>
          <cell r="H100">
            <v>312</v>
          </cell>
          <cell r="I100">
            <v>3906</v>
          </cell>
          <cell r="J100" t="str">
            <v/>
          </cell>
          <cell r="K100">
            <v>4218</v>
          </cell>
          <cell r="L100" t="str">
            <v>제95호표</v>
          </cell>
        </row>
        <row r="101">
          <cell r="A101" t="str">
            <v>잡철물제작설치규격철물설치Kg</v>
          </cell>
          <cell r="B101">
            <v>96</v>
          </cell>
          <cell r="D101" t="str">
            <v>잡철물제작설치</v>
          </cell>
          <cell r="F101" t="str">
            <v>규격철물설치</v>
          </cell>
          <cell r="G101" t="str">
            <v>Kg</v>
          </cell>
          <cell r="H101">
            <v>312</v>
          </cell>
          <cell r="I101">
            <v>3907</v>
          </cell>
          <cell r="J101" t="str">
            <v/>
          </cell>
          <cell r="K101">
            <v>4219</v>
          </cell>
          <cell r="L101" t="str">
            <v>제96호표</v>
          </cell>
        </row>
        <row r="102">
          <cell r="A102" t="str">
            <v>잡철물제작설치(복잡기준)규격철물설치Kg</v>
          </cell>
          <cell r="B102">
            <v>97</v>
          </cell>
          <cell r="D102" t="str">
            <v>잡철물제작설치(복잡기준)</v>
          </cell>
          <cell r="F102" t="str">
            <v>규격철물설치</v>
          </cell>
          <cell r="G102" t="str">
            <v>Kg</v>
          </cell>
          <cell r="H102">
            <v>406</v>
          </cell>
          <cell r="I102">
            <v>5079</v>
          </cell>
          <cell r="J102" t="str">
            <v/>
          </cell>
          <cell r="K102">
            <v>5485</v>
          </cell>
          <cell r="L102" t="str">
            <v>제97호표</v>
          </cell>
        </row>
        <row r="103">
          <cell r="A103" t="str">
            <v>철골공수 산정&lt;소요 부자재량&gt;H형강부재(Rolled shape)ton</v>
          </cell>
          <cell r="B103">
            <v>98</v>
          </cell>
          <cell r="D103" t="str">
            <v>철골공수 산정&lt;소요 부자재량&gt;</v>
          </cell>
          <cell r="F103" t="str">
            <v>H형강부재(Rolled shape)</v>
          </cell>
          <cell r="G103" t="str">
            <v>ton</v>
          </cell>
          <cell r="H103">
            <v>49027</v>
          </cell>
          <cell r="I103" t="str">
            <v/>
          </cell>
          <cell r="J103" t="str">
            <v/>
          </cell>
          <cell r="K103">
            <v>49027</v>
          </cell>
          <cell r="L103" t="str">
            <v>제98호표</v>
          </cell>
        </row>
        <row r="104">
          <cell r="A104" t="str">
            <v>철골세우기6층 미만ton</v>
          </cell>
          <cell r="B104">
            <v>99</v>
          </cell>
          <cell r="D104" t="str">
            <v>철골세우기</v>
          </cell>
          <cell r="F104" t="str">
            <v>6층 미만</v>
          </cell>
          <cell r="G104" t="str">
            <v>ton</v>
          </cell>
          <cell r="H104" t="str">
            <v/>
          </cell>
          <cell r="I104">
            <v>136479</v>
          </cell>
          <cell r="J104" t="str">
            <v/>
          </cell>
          <cell r="K104">
            <v>136479</v>
          </cell>
          <cell r="L104" t="str">
            <v>제99호표</v>
          </cell>
        </row>
        <row r="105">
          <cell r="A105" t="str">
            <v>철골 가공 조립ton</v>
          </cell>
          <cell r="B105">
            <v>100</v>
          </cell>
          <cell r="D105" t="str">
            <v>철골 가공 조립</v>
          </cell>
          <cell r="G105" t="str">
            <v>ton</v>
          </cell>
          <cell r="H105">
            <v>310261</v>
          </cell>
          <cell r="I105">
            <v>435391</v>
          </cell>
          <cell r="J105" t="str">
            <v/>
          </cell>
          <cell r="K105">
            <v>745652</v>
          </cell>
          <cell r="L105" t="str">
            <v>제100호표</v>
          </cell>
        </row>
        <row r="106">
          <cell r="A106" t="str">
            <v>철골세우기ton</v>
          </cell>
          <cell r="B106">
            <v>101</v>
          </cell>
          <cell r="D106" t="str">
            <v>철골세우기</v>
          </cell>
          <cell r="G106" t="str">
            <v>ton</v>
          </cell>
          <cell r="H106">
            <v>424</v>
          </cell>
          <cell r="I106">
            <v>136479</v>
          </cell>
          <cell r="J106" t="str">
            <v/>
          </cell>
          <cell r="K106">
            <v>136903</v>
          </cell>
          <cell r="L106" t="str">
            <v>제101호표</v>
          </cell>
        </row>
        <row r="107">
          <cell r="A107" t="str">
            <v>고장력 볼트 본조임ton</v>
          </cell>
          <cell r="B107">
            <v>102</v>
          </cell>
          <cell r="D107" t="str">
            <v>고장력 볼트 본조임</v>
          </cell>
          <cell r="G107" t="str">
            <v>ton</v>
          </cell>
          <cell r="H107">
            <v>3979</v>
          </cell>
          <cell r="I107">
            <v>132643</v>
          </cell>
          <cell r="J107" t="str">
            <v/>
          </cell>
          <cell r="K107">
            <v>136622</v>
          </cell>
          <cell r="L107" t="str">
            <v>제102호표</v>
          </cell>
        </row>
        <row r="108">
          <cell r="A108" t="str">
            <v>철골수용접ton</v>
          </cell>
          <cell r="B108">
            <v>103</v>
          </cell>
          <cell r="D108" t="str">
            <v>철골수용접</v>
          </cell>
          <cell r="G108" t="str">
            <v>ton</v>
          </cell>
          <cell r="H108">
            <v>61515</v>
          </cell>
          <cell r="I108">
            <v>59126</v>
          </cell>
          <cell r="J108" t="str">
            <v/>
          </cell>
          <cell r="K108">
            <v>120641</v>
          </cell>
          <cell r="L108" t="str">
            <v>제103호표</v>
          </cell>
        </row>
        <row r="109">
          <cell r="A109" t="str">
            <v>주각부 무수축 모르타르 충전650*650*50mm개소</v>
          </cell>
          <cell r="B109">
            <v>104</v>
          </cell>
          <cell r="D109" t="str">
            <v>주각부 무수축 모르타르 충전</v>
          </cell>
          <cell r="F109" t="str">
            <v>650*650*50mm</v>
          </cell>
          <cell r="G109" t="str">
            <v>개소</v>
          </cell>
          <cell r="H109">
            <v>17550</v>
          </cell>
          <cell r="I109">
            <v>74830</v>
          </cell>
          <cell r="J109" t="str">
            <v/>
          </cell>
          <cell r="K109">
            <v>92380</v>
          </cell>
          <cell r="L109" t="str">
            <v>제104호표</v>
          </cell>
        </row>
        <row r="110">
          <cell r="A110" t="str">
            <v>데크플레이트 가공 설치THK=2.3mm기준㎡</v>
          </cell>
          <cell r="B110">
            <v>105</v>
          </cell>
          <cell r="D110" t="str">
            <v>데크플레이트 가공 설치</v>
          </cell>
          <cell r="F110" t="str">
            <v>THK=2.3mm기준</v>
          </cell>
          <cell r="G110" t="str">
            <v>㎡</v>
          </cell>
          <cell r="H110">
            <v>57571</v>
          </cell>
          <cell r="I110">
            <v>22695</v>
          </cell>
          <cell r="J110" t="str">
            <v/>
          </cell>
          <cell r="K110">
            <v>80266</v>
          </cell>
          <cell r="L110" t="str">
            <v>제105호표</v>
          </cell>
        </row>
        <row r="111">
          <cell r="A111" t="str">
            <v>앵커볼트EA</v>
          </cell>
          <cell r="B111">
            <v>106</v>
          </cell>
          <cell r="D111" t="str">
            <v>앵커볼트</v>
          </cell>
          <cell r="G111" t="str">
            <v>EA</v>
          </cell>
          <cell r="H111">
            <v>1324</v>
          </cell>
          <cell r="I111">
            <v>16749</v>
          </cell>
          <cell r="J111" t="str">
            <v/>
          </cell>
          <cell r="K111">
            <v>18073</v>
          </cell>
          <cell r="L111" t="str">
            <v>제106호표</v>
          </cell>
        </row>
        <row r="112">
          <cell r="A112" t="str">
            <v>HILTI 앵커볼트 HY-200 M20X240LEA</v>
          </cell>
          <cell r="B112">
            <v>107</v>
          </cell>
          <cell r="D112" t="str">
            <v xml:space="preserve">HILTI 앵커볼트 </v>
          </cell>
          <cell r="F112" t="str">
            <v>HY-200 M20X240L</v>
          </cell>
          <cell r="G112" t="str">
            <v>EA</v>
          </cell>
          <cell r="H112">
            <v>12527</v>
          </cell>
          <cell r="I112">
            <v>26360</v>
          </cell>
          <cell r="J112" t="str">
            <v/>
          </cell>
          <cell r="K112">
            <v>38887</v>
          </cell>
          <cell r="L112" t="str">
            <v>제107호표</v>
          </cell>
        </row>
        <row r="113">
          <cell r="A113" t="str">
            <v>HILTI 앵커볼트 HY-200 M16X190LEA</v>
          </cell>
          <cell r="B113">
            <v>108</v>
          </cell>
          <cell r="D113" t="str">
            <v xml:space="preserve">HILTI 앵커볼트 </v>
          </cell>
          <cell r="F113" t="str">
            <v>HY-200 M16X190L</v>
          </cell>
          <cell r="G113" t="str">
            <v>EA</v>
          </cell>
          <cell r="H113">
            <v>9834</v>
          </cell>
          <cell r="I113">
            <v>16749</v>
          </cell>
          <cell r="J113" t="str">
            <v/>
          </cell>
          <cell r="K113">
            <v>26583</v>
          </cell>
          <cell r="L113" t="str">
            <v>제108호표</v>
          </cell>
        </row>
        <row r="114">
          <cell r="A114" t="str">
            <v>각파이프30*30*1.4T(S)m</v>
          </cell>
          <cell r="B114">
            <v>109</v>
          </cell>
          <cell r="D114" t="str">
            <v>각파이프</v>
          </cell>
          <cell r="F114" t="str">
            <v>30*30*1.4T(S)</v>
          </cell>
          <cell r="G114" t="str">
            <v>m</v>
          </cell>
          <cell r="H114">
            <v>3489</v>
          </cell>
          <cell r="I114">
            <v>9304</v>
          </cell>
          <cell r="J114" t="str">
            <v/>
          </cell>
          <cell r="K114">
            <v>12793</v>
          </cell>
          <cell r="L114" t="str">
            <v>제109호표</v>
          </cell>
        </row>
        <row r="115">
          <cell r="A115" t="str">
            <v>각파이프30*30*1.4T(R)m</v>
          </cell>
          <cell r="B115">
            <v>110</v>
          </cell>
          <cell r="D115" t="str">
            <v>각파이프</v>
          </cell>
          <cell r="F115" t="str">
            <v>30*30*1.4T(R)</v>
          </cell>
          <cell r="G115" t="str">
            <v>m</v>
          </cell>
          <cell r="H115">
            <v>6687</v>
          </cell>
          <cell r="I115">
            <v>11781</v>
          </cell>
          <cell r="J115" t="str">
            <v/>
          </cell>
          <cell r="K115">
            <v>18468</v>
          </cell>
          <cell r="L115" t="str">
            <v>제110호표</v>
          </cell>
        </row>
        <row r="116">
          <cell r="A116" t="str">
            <v>각파이프40*40*1.4T(S)m</v>
          </cell>
          <cell r="B116">
            <v>111</v>
          </cell>
          <cell r="D116" t="str">
            <v>각파이프</v>
          </cell>
          <cell r="F116" t="str">
            <v>40*40*1.4T(S)</v>
          </cell>
          <cell r="G116" t="str">
            <v>m</v>
          </cell>
          <cell r="H116">
            <v>4707</v>
          </cell>
          <cell r="I116">
            <v>12630</v>
          </cell>
          <cell r="J116" t="str">
            <v/>
          </cell>
          <cell r="K116">
            <v>17337</v>
          </cell>
          <cell r="L116" t="str">
            <v>제111호표</v>
          </cell>
        </row>
        <row r="117">
          <cell r="A117" t="str">
            <v>각파이프40*40*1.4T(R)m</v>
          </cell>
          <cell r="B117">
            <v>112</v>
          </cell>
          <cell r="D117" t="str">
            <v>각파이프</v>
          </cell>
          <cell r="F117" t="str">
            <v>40*40*1.4T(R)</v>
          </cell>
          <cell r="G117" t="str">
            <v>m</v>
          </cell>
          <cell r="H117">
            <v>8477</v>
          </cell>
          <cell r="I117">
            <v>16001</v>
          </cell>
          <cell r="J117" t="str">
            <v/>
          </cell>
          <cell r="K117">
            <v>24478</v>
          </cell>
          <cell r="L117" t="str">
            <v>제112호표</v>
          </cell>
        </row>
        <row r="118">
          <cell r="A118" t="str">
            <v>각파이프50*50*1.4T(S)m</v>
          </cell>
          <cell r="B118">
            <v>113</v>
          </cell>
          <cell r="D118" t="str">
            <v>각파이프</v>
          </cell>
          <cell r="F118" t="str">
            <v>50*50*1.4T(S)</v>
          </cell>
          <cell r="G118" t="str">
            <v>m</v>
          </cell>
          <cell r="H118">
            <v>5937</v>
          </cell>
          <cell r="I118">
            <v>15962</v>
          </cell>
          <cell r="J118" t="str">
            <v/>
          </cell>
          <cell r="K118">
            <v>21899</v>
          </cell>
          <cell r="L118" t="str">
            <v>제113호표</v>
          </cell>
        </row>
        <row r="119">
          <cell r="A119" t="str">
            <v>각파이프100*50*2.3T(S)m</v>
          </cell>
          <cell r="B119">
            <v>114</v>
          </cell>
          <cell r="D119" t="str">
            <v>각파이프</v>
          </cell>
          <cell r="F119" t="str">
            <v>100*50*2.3T(S)</v>
          </cell>
          <cell r="G119" t="str">
            <v>m</v>
          </cell>
          <cell r="H119">
            <v>9571</v>
          </cell>
          <cell r="I119">
            <v>37498</v>
          </cell>
          <cell r="J119" t="str">
            <v/>
          </cell>
          <cell r="K119">
            <v>47069</v>
          </cell>
          <cell r="L119" t="str">
            <v>제114호표</v>
          </cell>
        </row>
        <row r="120">
          <cell r="A120" t="str">
            <v>각파이프100*50*2.3T(R)m</v>
          </cell>
          <cell r="B120">
            <v>115</v>
          </cell>
          <cell r="D120" t="str">
            <v>각파이프</v>
          </cell>
          <cell r="F120" t="str">
            <v>100*50*2.3T(R)</v>
          </cell>
          <cell r="G120" t="str">
            <v>m</v>
          </cell>
          <cell r="H120">
            <v>13909</v>
          </cell>
          <cell r="I120">
            <v>47961</v>
          </cell>
          <cell r="J120" t="str">
            <v/>
          </cell>
          <cell r="K120">
            <v>61870</v>
          </cell>
          <cell r="L120" t="str">
            <v>제115호표</v>
          </cell>
        </row>
        <row r="121">
          <cell r="A121" t="str">
            <v>사각형강(SRT275)ㅁ-50X50X3.2TKG</v>
          </cell>
          <cell r="B121">
            <v>116</v>
          </cell>
          <cell r="D121" t="str">
            <v>사각형강</v>
          </cell>
          <cell r="F121" t="str">
            <v>(SRT275)ㅁ-50X50X3.2T</v>
          </cell>
          <cell r="G121" t="str">
            <v>KG</v>
          </cell>
          <cell r="H121">
            <v>1839</v>
          </cell>
          <cell r="I121">
            <v>6782</v>
          </cell>
          <cell r="J121" t="str">
            <v/>
          </cell>
          <cell r="K121">
            <v>8621</v>
          </cell>
          <cell r="L121" t="str">
            <v>제116호표</v>
          </cell>
        </row>
        <row r="122">
          <cell r="A122" t="str">
            <v>아연도각파이프30*30*1.6T(S)m</v>
          </cell>
          <cell r="B122">
            <v>117</v>
          </cell>
          <cell r="D122" t="str">
            <v>아연도각파이프</v>
          </cell>
          <cell r="F122" t="str">
            <v>30*30*1.6T(S)</v>
          </cell>
          <cell r="G122" t="str">
            <v>m</v>
          </cell>
          <cell r="H122">
            <v>3017</v>
          </cell>
          <cell r="I122">
            <v>10403</v>
          </cell>
          <cell r="J122" t="str">
            <v/>
          </cell>
          <cell r="K122">
            <v>13420</v>
          </cell>
          <cell r="L122" t="str">
            <v>제117호표</v>
          </cell>
        </row>
        <row r="123">
          <cell r="A123" t="str">
            <v>아연도각파이프40*40*1.6T(S)m</v>
          </cell>
          <cell r="B123">
            <v>118</v>
          </cell>
          <cell r="D123" t="str">
            <v>아연도각파이프</v>
          </cell>
          <cell r="F123" t="str">
            <v>40*40*1.6T(S)</v>
          </cell>
          <cell r="G123" t="str">
            <v>m</v>
          </cell>
          <cell r="H123">
            <v>4079</v>
          </cell>
          <cell r="I123">
            <v>14143</v>
          </cell>
          <cell r="J123" t="str">
            <v/>
          </cell>
          <cell r="K123">
            <v>18222</v>
          </cell>
          <cell r="L123" t="str">
            <v>제118호표</v>
          </cell>
        </row>
        <row r="124">
          <cell r="A124" t="str">
            <v>ST'L 각파이프천장보강구조틀ㅁ-30*30*1.4T(S),@900㎡</v>
          </cell>
          <cell r="B124">
            <v>119</v>
          </cell>
          <cell r="D124" t="str">
            <v>ST'L 각파이프천장보강구조틀</v>
          </cell>
          <cell r="F124" t="str">
            <v>ㅁ-30*30*1.4T(S),@900</v>
          </cell>
          <cell r="G124" t="str">
            <v>㎡</v>
          </cell>
          <cell r="H124">
            <v>11433</v>
          </cell>
          <cell r="I124">
            <v>36180</v>
          </cell>
          <cell r="J124" t="str">
            <v/>
          </cell>
          <cell r="K124">
            <v>47613</v>
          </cell>
          <cell r="L124" t="str">
            <v>제119호표</v>
          </cell>
        </row>
        <row r="125">
          <cell r="A125" t="str">
            <v>ST'L 각파이프구조틀ㅁ-30*30*1.4T(S),@450㎡</v>
          </cell>
          <cell r="B125">
            <v>120</v>
          </cell>
          <cell r="D125" t="str">
            <v>ST'L 각파이프구조틀</v>
          </cell>
          <cell r="F125" t="str">
            <v>ㅁ-30*30*1.4T(S),@450</v>
          </cell>
          <cell r="G125" t="str">
            <v>㎡</v>
          </cell>
          <cell r="H125">
            <v>15506</v>
          </cell>
          <cell r="I125">
            <v>41350</v>
          </cell>
          <cell r="J125" t="str">
            <v/>
          </cell>
          <cell r="K125">
            <v>56856</v>
          </cell>
          <cell r="L125" t="str">
            <v>제120호표</v>
          </cell>
        </row>
        <row r="126">
          <cell r="A126" t="str">
            <v>레일조명 파이프보강ㅁ-30*30, 도장포함m</v>
          </cell>
          <cell r="B126">
            <v>121</v>
          </cell>
          <cell r="D126" t="str">
            <v>레일조명 파이프보강</v>
          </cell>
          <cell r="F126" t="str">
            <v>ㅁ-30*30, 도장포함</v>
          </cell>
          <cell r="G126" t="str">
            <v>m</v>
          </cell>
          <cell r="H126">
            <v>9328</v>
          </cell>
          <cell r="I126">
            <v>26988</v>
          </cell>
          <cell r="J126" t="str">
            <v/>
          </cell>
          <cell r="K126">
            <v>36316</v>
          </cell>
          <cell r="L126" t="str">
            <v>제121호표</v>
          </cell>
        </row>
        <row r="127">
          <cell r="A127" t="str">
            <v>ST'L 각파이프구조틀ㅁ-50*50*1.4T(S),@450㎡</v>
          </cell>
          <cell r="B127">
            <v>122</v>
          </cell>
          <cell r="D127" t="str">
            <v>ST'L 각파이프구조틀</v>
          </cell>
          <cell r="F127" t="str">
            <v>ㅁ-50*50*1.4T(S),@450</v>
          </cell>
          <cell r="G127" t="str">
            <v>㎡</v>
          </cell>
          <cell r="H127">
            <v>26386</v>
          </cell>
          <cell r="I127">
            <v>70941</v>
          </cell>
          <cell r="J127" t="str">
            <v/>
          </cell>
          <cell r="K127">
            <v>97327</v>
          </cell>
          <cell r="L127" t="str">
            <v>제122호표</v>
          </cell>
        </row>
        <row r="128">
          <cell r="A128" t="str">
            <v>ST'L 각파이프구조틀ㅁ-50*100*2.3T(S),@900㎡</v>
          </cell>
          <cell r="B128">
            <v>123</v>
          </cell>
          <cell r="D128" t="str">
            <v>ST'L 각파이프구조틀</v>
          </cell>
          <cell r="F128" t="str">
            <v>ㅁ-50*100*2.3T(S),@900</v>
          </cell>
          <cell r="G128" t="str">
            <v>㎡</v>
          </cell>
          <cell r="H128">
            <v>28326</v>
          </cell>
          <cell r="I128">
            <v>114495</v>
          </cell>
          <cell r="J128" t="str">
            <v/>
          </cell>
          <cell r="K128">
            <v>142821</v>
          </cell>
          <cell r="L128" t="str">
            <v>제123호표</v>
          </cell>
        </row>
        <row r="129">
          <cell r="A129" t="str">
            <v>아연도 각파이프구조틀ㅁ-40*40*1.6T(S),@450㎡</v>
          </cell>
          <cell r="B129">
            <v>124</v>
          </cell>
          <cell r="D129" t="str">
            <v>아연도 각파이프구조틀</v>
          </cell>
          <cell r="F129" t="str">
            <v>ㅁ-40*40*1.6T(S),@450</v>
          </cell>
          <cell r="G129" t="str">
            <v>㎡</v>
          </cell>
          <cell r="H129">
            <v>22898</v>
          </cell>
          <cell r="I129">
            <v>89063</v>
          </cell>
          <cell r="J129" t="str">
            <v/>
          </cell>
          <cell r="K129">
            <v>111961</v>
          </cell>
          <cell r="L129" t="str">
            <v>제124호표</v>
          </cell>
        </row>
        <row r="130">
          <cell r="A130" t="str">
            <v>각파이프구조틀보강30*30*1.4T(S),@450㎡</v>
          </cell>
          <cell r="B130">
            <v>125</v>
          </cell>
          <cell r="D130" t="str">
            <v>각파이프구조틀보강</v>
          </cell>
          <cell r="F130" t="str">
            <v>30*30*1.4T(S),@450</v>
          </cell>
          <cell r="G130" t="str">
            <v>㎡</v>
          </cell>
          <cell r="H130">
            <v>4647</v>
          </cell>
          <cell r="I130">
            <v>25199</v>
          </cell>
          <cell r="J130" t="str">
            <v/>
          </cell>
          <cell r="K130">
            <v>29846</v>
          </cell>
          <cell r="L130" t="str">
            <v>제125호표</v>
          </cell>
        </row>
        <row r="131">
          <cell r="A131" t="str">
            <v>각파이프구조틀천장보강30*30*1.4T(S),@900㎡</v>
          </cell>
          <cell r="B131">
            <v>126</v>
          </cell>
          <cell r="D131" t="str">
            <v>각파이프구조틀천장보강</v>
          </cell>
          <cell r="F131" t="str">
            <v>30*30*1.4T(S),@900</v>
          </cell>
          <cell r="G131" t="str">
            <v>㎡</v>
          </cell>
          <cell r="H131">
            <v>3680</v>
          </cell>
          <cell r="I131">
            <v>15505</v>
          </cell>
          <cell r="J131" t="str">
            <v/>
          </cell>
          <cell r="K131">
            <v>19185</v>
          </cell>
          <cell r="L131" t="str">
            <v>제126호표</v>
          </cell>
        </row>
        <row r="132">
          <cell r="A132" t="str">
            <v>각파이프구조틀보강30*30*1.4T(R),@450㎡</v>
          </cell>
          <cell r="B132">
            <v>127</v>
          </cell>
          <cell r="D132" t="str">
            <v>각파이프구조틀보강</v>
          </cell>
          <cell r="F132" t="str">
            <v>30*30*1.4T(R),@450</v>
          </cell>
          <cell r="G132" t="str">
            <v>㎡</v>
          </cell>
          <cell r="H132">
            <v>5313</v>
          </cell>
          <cell r="I132">
            <v>25714</v>
          </cell>
          <cell r="J132" t="str">
            <v/>
          </cell>
          <cell r="K132">
            <v>31027</v>
          </cell>
          <cell r="L132" t="str">
            <v>제127호표</v>
          </cell>
        </row>
        <row r="133">
          <cell r="A133" t="str">
            <v>각파이프구조틀보강50*50*1.4T(S),@450㎡</v>
          </cell>
          <cell r="B133">
            <v>128</v>
          </cell>
          <cell r="D133" t="str">
            <v>각파이프구조틀보강</v>
          </cell>
          <cell r="F133" t="str">
            <v>50*50*1.4T(S),@450</v>
          </cell>
          <cell r="G133" t="str">
            <v>㎡</v>
          </cell>
          <cell r="H133">
            <v>5157</v>
          </cell>
          <cell r="I133">
            <v>26585</v>
          </cell>
          <cell r="J133" t="str">
            <v/>
          </cell>
          <cell r="K133">
            <v>31742</v>
          </cell>
          <cell r="L133" t="str">
            <v>제128호표</v>
          </cell>
        </row>
        <row r="134">
          <cell r="A134" t="str">
            <v>각파이프구조틀보강100*50*2.3T(S),@900㎡</v>
          </cell>
          <cell r="B134">
            <v>129</v>
          </cell>
          <cell r="D134" t="str">
            <v>각파이프구조틀보강</v>
          </cell>
          <cell r="F134" t="str">
            <v>100*50*2.3T(S),@900</v>
          </cell>
          <cell r="G134" t="str">
            <v>㎡</v>
          </cell>
          <cell r="H134">
            <v>7058</v>
          </cell>
          <cell r="I134">
            <v>31167</v>
          </cell>
          <cell r="J134" t="str">
            <v/>
          </cell>
          <cell r="K134">
            <v>38225</v>
          </cell>
          <cell r="L134" t="str">
            <v>제129호표</v>
          </cell>
        </row>
        <row r="135">
          <cell r="A135" t="str">
            <v>아연도각파이프구조틀보강40*40*1.6T(S),@450㎡</v>
          </cell>
          <cell r="B135">
            <v>130</v>
          </cell>
          <cell r="D135" t="str">
            <v>아연도각파이프구조틀보강</v>
          </cell>
          <cell r="F135" t="str">
            <v>40*40*1.6T(S),@450</v>
          </cell>
          <cell r="G135" t="str">
            <v>㎡</v>
          </cell>
          <cell r="H135">
            <v>4770</v>
          </cell>
          <cell r="I135">
            <v>26206</v>
          </cell>
          <cell r="J135" t="str">
            <v/>
          </cell>
          <cell r="K135">
            <v>30976</v>
          </cell>
          <cell r="L135" t="str">
            <v>제130호표</v>
          </cell>
        </row>
        <row r="136">
          <cell r="A136" t="str">
            <v>격자메탈 그리드갈바,T=1.6㎡</v>
          </cell>
          <cell r="B136">
            <v>131</v>
          </cell>
          <cell r="D136" t="str">
            <v>격자메탈 그리드</v>
          </cell>
          <cell r="F136" t="str">
            <v>갈바,T=1.6</v>
          </cell>
          <cell r="G136" t="str">
            <v>㎡</v>
          </cell>
          <cell r="H136">
            <v>24569</v>
          </cell>
          <cell r="I136">
            <v>86534</v>
          </cell>
          <cell r="J136" t="str">
            <v/>
          </cell>
          <cell r="K136">
            <v>111103</v>
          </cell>
          <cell r="L136" t="str">
            <v>제131호표</v>
          </cell>
        </row>
        <row r="137">
          <cell r="A137" t="str">
            <v>ST'L PLATEGAL-V, THK=1.6mm(S)㎡</v>
          </cell>
          <cell r="B137">
            <v>132</v>
          </cell>
          <cell r="D137" t="str">
            <v>ST'L PLATE</v>
          </cell>
          <cell r="F137" t="str">
            <v>GAL-V, THK=1.6mm(S)</v>
          </cell>
          <cell r="G137" t="str">
            <v>㎡</v>
          </cell>
          <cell r="H137">
            <v>24569</v>
          </cell>
          <cell r="I137">
            <v>86534</v>
          </cell>
          <cell r="J137" t="str">
            <v/>
          </cell>
          <cell r="K137">
            <v>111103</v>
          </cell>
          <cell r="L137" t="str">
            <v>제132호표</v>
          </cell>
        </row>
        <row r="138">
          <cell r="A138" t="str">
            <v>ST'L PLATEGAL-V, THK=1.6mm(R)㎡</v>
          </cell>
          <cell r="B138">
            <v>133</v>
          </cell>
          <cell r="D138" t="str">
            <v>ST'L PLATE</v>
          </cell>
          <cell r="F138" t="str">
            <v>GAL-V, THK=1.6mm(R)</v>
          </cell>
          <cell r="G138" t="str">
            <v>㎡</v>
          </cell>
          <cell r="H138">
            <v>31962</v>
          </cell>
          <cell r="I138">
            <v>138200</v>
          </cell>
          <cell r="J138" t="str">
            <v/>
          </cell>
          <cell r="K138">
            <v>170162</v>
          </cell>
          <cell r="L138" t="str">
            <v>제133호표</v>
          </cell>
        </row>
        <row r="139">
          <cell r="A139" t="str">
            <v>ST'L PLATE(아연도강판)PL4.5T, 데크플레이트㎡</v>
          </cell>
          <cell r="B139">
            <v>134</v>
          </cell>
          <cell r="D139" t="str">
            <v>ST'L PLATE(아연도강판)</v>
          </cell>
          <cell r="F139" t="str">
            <v>PL4.5T, 데크플레이트</v>
          </cell>
          <cell r="G139" t="str">
            <v>㎡</v>
          </cell>
          <cell r="H139">
            <v>64988</v>
          </cell>
          <cell r="I139">
            <v>124692</v>
          </cell>
          <cell r="J139" t="str">
            <v/>
          </cell>
          <cell r="K139">
            <v>189680</v>
          </cell>
          <cell r="L139" t="str">
            <v>제134호표</v>
          </cell>
        </row>
        <row r="140">
          <cell r="A140" t="str">
            <v>ST'L PLATETHK=10mm㎡</v>
          </cell>
          <cell r="B140">
            <v>135</v>
          </cell>
          <cell r="D140" t="str">
            <v>ST'L PLATE</v>
          </cell>
          <cell r="F140" t="str">
            <v>THK=10mm</v>
          </cell>
          <cell r="G140" t="str">
            <v>㎡</v>
          </cell>
          <cell r="H140">
            <v>140756</v>
          </cell>
          <cell r="I140">
            <v>426233</v>
          </cell>
          <cell r="J140" t="str">
            <v/>
          </cell>
          <cell r="K140">
            <v>566989</v>
          </cell>
          <cell r="L140" t="str">
            <v>제135호표</v>
          </cell>
        </row>
        <row r="141">
          <cell r="A141" t="str">
            <v>SUS PLATETHK=1.5mm(S)㎡</v>
          </cell>
          <cell r="B141">
            <v>136</v>
          </cell>
          <cell r="D141" t="str">
            <v>SUS PLATE</v>
          </cell>
          <cell r="F141" t="str">
            <v>THK=1.5mm(S)</v>
          </cell>
          <cell r="G141" t="str">
            <v>㎡</v>
          </cell>
          <cell r="H141">
            <v>65118</v>
          </cell>
          <cell r="I141">
            <v>130065</v>
          </cell>
          <cell r="J141" t="str">
            <v/>
          </cell>
          <cell r="K141">
            <v>195183</v>
          </cell>
          <cell r="L141" t="str">
            <v>제136호표</v>
          </cell>
        </row>
        <row r="142">
          <cell r="A142" t="str">
            <v>SUS PLATETHK=1.5mm(R)㎡</v>
          </cell>
          <cell r="B142">
            <v>137</v>
          </cell>
          <cell r="D142" t="str">
            <v>SUS PLATE</v>
          </cell>
          <cell r="F142" t="str">
            <v>THK=1.5mm(R)</v>
          </cell>
          <cell r="G142" t="str">
            <v>㎡</v>
          </cell>
          <cell r="H142">
            <v>65784</v>
          </cell>
          <cell r="I142">
            <v>130580</v>
          </cell>
          <cell r="J142" t="str">
            <v/>
          </cell>
          <cell r="K142">
            <v>196364</v>
          </cell>
          <cell r="L142" t="str">
            <v>제137호표</v>
          </cell>
        </row>
        <row r="143">
          <cell r="A143" t="str">
            <v>BLACK SUS PLATE(H/L)MT-05, THK=1.5mm(S)㎡</v>
          </cell>
          <cell r="B143">
            <v>138</v>
          </cell>
          <cell r="D143" t="str">
            <v>BLACK SUS PLATE(H/L)</v>
          </cell>
          <cell r="F143" t="str">
            <v>MT-05, THK=1.5mm(S)</v>
          </cell>
          <cell r="G143" t="str">
            <v>㎡</v>
          </cell>
          <cell r="H143">
            <v>88382</v>
          </cell>
          <cell r="I143">
            <v>130065</v>
          </cell>
          <cell r="J143" t="str">
            <v/>
          </cell>
          <cell r="K143">
            <v>218447</v>
          </cell>
          <cell r="L143" t="str">
            <v>제138호표</v>
          </cell>
        </row>
        <row r="144">
          <cell r="A144" t="str">
            <v>BRONZE SUS PLATEMT-06, THK=1.5mm(S)㎡</v>
          </cell>
          <cell r="B144">
            <v>139</v>
          </cell>
          <cell r="D144" t="str">
            <v>BRONZE SUS PLATE</v>
          </cell>
          <cell r="F144" t="str">
            <v>MT-06, THK=1.5mm(S)</v>
          </cell>
          <cell r="G144" t="str">
            <v>㎡</v>
          </cell>
          <cell r="H144">
            <v>110932</v>
          </cell>
          <cell r="I144">
            <v>130065</v>
          </cell>
          <cell r="J144" t="str">
            <v/>
          </cell>
          <cell r="K144">
            <v>240997</v>
          </cell>
          <cell r="L144" t="str">
            <v>제139호표</v>
          </cell>
        </row>
        <row r="145">
          <cell r="A145" t="str">
            <v>ART HL SUS PLATEMT-07, THK=1.5mm(S)㎡</v>
          </cell>
          <cell r="B145">
            <v>140</v>
          </cell>
          <cell r="D145" t="str">
            <v>ART HL SUS PLATE</v>
          </cell>
          <cell r="F145" t="str">
            <v>MT-07, THK=1.5mm(S)</v>
          </cell>
          <cell r="G145" t="str">
            <v>㎡</v>
          </cell>
          <cell r="H145">
            <v>84532</v>
          </cell>
          <cell r="I145">
            <v>130065</v>
          </cell>
          <cell r="J145" t="str">
            <v/>
          </cell>
          <cell r="K145">
            <v>214597</v>
          </cell>
          <cell r="L145" t="str">
            <v>제140호표</v>
          </cell>
        </row>
        <row r="146">
          <cell r="A146" t="str">
            <v>출입구 몰딩SUS 평철 5Tm</v>
          </cell>
          <cell r="B146">
            <v>141</v>
          </cell>
          <cell r="D146" t="str">
            <v>출입구 몰딩</v>
          </cell>
          <cell r="F146" t="str">
            <v>SUS 평철 5T</v>
          </cell>
          <cell r="G146" t="str">
            <v>m</v>
          </cell>
          <cell r="H146">
            <v>11258</v>
          </cell>
          <cell r="I146">
            <v>27091</v>
          </cell>
          <cell r="J146" t="str">
            <v/>
          </cell>
          <cell r="K146">
            <v>38349</v>
          </cell>
          <cell r="L146" t="str">
            <v>제141호표</v>
          </cell>
        </row>
        <row r="147">
          <cell r="A147" t="str">
            <v>계단 챌판 자재/시공SUS(H/L),H150*10T,제작사양m</v>
          </cell>
          <cell r="B147">
            <v>142</v>
          </cell>
          <cell r="D147" t="str">
            <v>계단 챌판 자재/시공</v>
          </cell>
          <cell r="F147" t="str">
            <v>SUS(H/L),H150*10T,제작사양</v>
          </cell>
          <cell r="G147" t="str">
            <v>m</v>
          </cell>
          <cell r="H147">
            <v>62428</v>
          </cell>
          <cell r="I147">
            <v>97432</v>
          </cell>
          <cell r="J147" t="str">
            <v/>
          </cell>
          <cell r="K147">
            <v>159860</v>
          </cell>
          <cell r="L147" t="str">
            <v>제142호표</v>
          </cell>
        </row>
        <row r="148">
          <cell r="A148" t="str">
            <v>갈바점검구450*450EA</v>
          </cell>
          <cell r="B148">
            <v>143</v>
          </cell>
          <cell r="D148" t="str">
            <v>갈바점검구</v>
          </cell>
          <cell r="F148" t="str">
            <v>450*450</v>
          </cell>
          <cell r="G148" t="str">
            <v>EA</v>
          </cell>
          <cell r="H148">
            <v>54054</v>
          </cell>
          <cell r="I148">
            <v>85144</v>
          </cell>
          <cell r="J148" t="str">
            <v/>
          </cell>
          <cell r="K148">
            <v>139198</v>
          </cell>
          <cell r="L148" t="str">
            <v>제143호표</v>
          </cell>
        </row>
        <row r="149">
          <cell r="A149" t="str">
            <v>ST'L 간접등박스(도장포함)갈바1.6T,W(30+21+20+40+80+80)m</v>
          </cell>
          <cell r="B149">
            <v>144</v>
          </cell>
          <cell r="D149" t="str">
            <v>ST'L 간접등박스(도장포함)</v>
          </cell>
          <cell r="F149" t="str">
            <v>갈바1.6T,W(30+21+20+40+80+80)</v>
          </cell>
          <cell r="G149" t="str">
            <v>m</v>
          </cell>
          <cell r="H149">
            <v>14277</v>
          </cell>
          <cell r="I149">
            <v>32791</v>
          </cell>
          <cell r="J149" t="str">
            <v/>
          </cell>
          <cell r="K149">
            <v>47068</v>
          </cell>
          <cell r="L149" t="str">
            <v>제144호표</v>
          </cell>
        </row>
        <row r="150">
          <cell r="A150" t="str">
            <v>금속 몰딩(PT-02,도장포함)갈바1.6T,W(30+15+10+15+30)m</v>
          </cell>
          <cell r="B150">
            <v>145</v>
          </cell>
          <cell r="D150" t="str">
            <v>금속 몰딩(PT-02,도장포함)</v>
          </cell>
          <cell r="F150" t="str">
            <v>갈바1.6T,W(30+15+10+15+30)</v>
          </cell>
          <cell r="G150" t="str">
            <v>m</v>
          </cell>
          <cell r="H150">
            <v>7434</v>
          </cell>
          <cell r="I150">
            <v>12144</v>
          </cell>
          <cell r="J150" t="str">
            <v/>
          </cell>
          <cell r="K150">
            <v>19578</v>
          </cell>
          <cell r="L150" t="str">
            <v>제145호표</v>
          </cell>
        </row>
        <row r="151">
          <cell r="A151" t="str">
            <v>금속 몰딩(PT-02,도장포함)갈바1.6T,W(30+8+10+10+8+30)m</v>
          </cell>
          <cell r="B151">
            <v>146</v>
          </cell>
          <cell r="D151" t="str">
            <v>금속 몰딩(PT-02,도장포함)</v>
          </cell>
          <cell r="F151" t="str">
            <v>갈바1.6T,W(30+8+10+10+8+30)</v>
          </cell>
          <cell r="G151" t="str">
            <v>m</v>
          </cell>
          <cell r="H151">
            <v>8434</v>
          </cell>
          <cell r="I151">
            <v>12144</v>
          </cell>
          <cell r="J151" t="str">
            <v/>
          </cell>
          <cell r="K151">
            <v>20578</v>
          </cell>
          <cell r="L151" t="str">
            <v>제146호표</v>
          </cell>
        </row>
        <row r="152">
          <cell r="A152" t="str">
            <v>단천정(각파이프보강,도장포함)갈바1.6T,W(20+590+500+20)m</v>
          </cell>
          <cell r="B152">
            <v>147</v>
          </cell>
          <cell r="D152" t="str">
            <v>단천정(각파이프보강,도장포함)</v>
          </cell>
          <cell r="F152" t="str">
            <v>갈바1.6T,W(20+590+500+20)</v>
          </cell>
          <cell r="G152" t="str">
            <v>m</v>
          </cell>
          <cell r="H152">
            <v>59352</v>
          </cell>
          <cell r="I152">
            <v>183968</v>
          </cell>
          <cell r="J152" t="str">
            <v/>
          </cell>
          <cell r="K152">
            <v>243320</v>
          </cell>
          <cell r="L152" t="str">
            <v>제147호표</v>
          </cell>
        </row>
        <row r="153">
          <cell r="A153" t="str">
            <v>하부간접등박스(각파이프보강,도장포함)갈바1.6T,W(10+50+150+20)m</v>
          </cell>
          <cell r="B153">
            <v>148</v>
          </cell>
          <cell r="D153" t="str">
            <v>하부간접등박스(각파이프보강,도장포함)</v>
          </cell>
          <cell r="F153" t="str">
            <v>갈바1.6T,W(10+50+150+20)</v>
          </cell>
          <cell r="G153" t="str">
            <v>m</v>
          </cell>
          <cell r="H153">
            <v>14468</v>
          </cell>
          <cell r="I153">
            <v>37443</v>
          </cell>
          <cell r="J153" t="str">
            <v/>
          </cell>
          <cell r="K153">
            <v>51911</v>
          </cell>
          <cell r="L153" t="str">
            <v>제148호표</v>
          </cell>
        </row>
        <row r="154">
          <cell r="A154" t="str">
            <v>상부간접등박스(각파이프보강,도장포함)갈바1.6T,W(30+21+230+200+200+10+40)m</v>
          </cell>
          <cell r="B154">
            <v>149</v>
          </cell>
          <cell r="D154" t="str">
            <v>상부간접등박스(각파이프보강,도장포함)</v>
          </cell>
          <cell r="F154" t="str">
            <v>갈바1.6T,W(30+21+230+200+200+10+40)</v>
          </cell>
          <cell r="G154" t="str">
            <v>m</v>
          </cell>
          <cell r="H154">
            <v>42404</v>
          </cell>
          <cell r="I154">
            <v>118846</v>
          </cell>
          <cell r="J154" t="str">
            <v/>
          </cell>
          <cell r="K154">
            <v>161250</v>
          </cell>
          <cell r="L154" t="str">
            <v>제149호표</v>
          </cell>
        </row>
        <row r="155">
          <cell r="A155" t="str">
            <v>단천정R(각파이프보강,도장포함)갈바1.6T,W(30+21+30+호597+100+20+20+31)m</v>
          </cell>
          <cell r="B155">
            <v>150</v>
          </cell>
          <cell r="D155" t="str">
            <v>단천정R(각파이프보강,도장포함)</v>
          </cell>
          <cell r="F155" t="str">
            <v>갈바1.6T,W(30+21+30+호597+100+20+20+31)</v>
          </cell>
          <cell r="G155" t="str">
            <v>m</v>
          </cell>
          <cell r="H155">
            <v>55673</v>
          </cell>
          <cell r="I155">
            <v>182299</v>
          </cell>
          <cell r="J155" t="str">
            <v/>
          </cell>
          <cell r="K155">
            <v>237972</v>
          </cell>
          <cell r="L155" t="str">
            <v>제150호표</v>
          </cell>
        </row>
        <row r="156">
          <cell r="A156" t="str">
            <v>레일금속박스(도장포함)갈바1.6T,W(10+23+20+55+30+55+20+21+30)m</v>
          </cell>
          <cell r="B156">
            <v>151</v>
          </cell>
          <cell r="D156" t="str">
            <v>레일금속박스(도장포함)</v>
          </cell>
          <cell r="F156" t="str">
            <v>갈바1.6T,W(10+23+20+55+30+55+20+21+30)</v>
          </cell>
          <cell r="G156" t="str">
            <v>m</v>
          </cell>
          <cell r="H156">
            <v>15933</v>
          </cell>
          <cell r="I156">
            <v>31577</v>
          </cell>
          <cell r="J156" t="str">
            <v/>
          </cell>
          <cell r="K156">
            <v>47510</v>
          </cell>
          <cell r="L156" t="str">
            <v>제151호표</v>
          </cell>
        </row>
        <row r="157">
          <cell r="A157" t="str">
            <v>ST'L 간접등박스(도장포함)갈바1.6T,W(20+350+200+200+10+40)m</v>
          </cell>
          <cell r="B157">
            <v>152</v>
          </cell>
          <cell r="D157" t="str">
            <v>ST'L 간접등박스(도장포함)</v>
          </cell>
          <cell r="F157" t="str">
            <v>갈바1.6T,W(20+350+200+200+10+40)</v>
          </cell>
          <cell r="G157" t="str">
            <v>m</v>
          </cell>
          <cell r="H157">
            <v>33177</v>
          </cell>
          <cell r="I157">
            <v>99591</v>
          </cell>
          <cell r="J157" t="str">
            <v/>
          </cell>
          <cell r="K157">
            <v>132768</v>
          </cell>
          <cell r="L157" t="str">
            <v>제152호표</v>
          </cell>
        </row>
        <row r="158">
          <cell r="A158" t="str">
            <v>ST'L 간접등박스(도장포함)갈바1.6T,W(30+21+200+150+150+10+40)m</v>
          </cell>
          <cell r="B158">
            <v>153</v>
          </cell>
          <cell r="D158" t="str">
            <v>ST'L 간접등박스(도장포함)</v>
          </cell>
          <cell r="F158" t="str">
            <v>갈바1.6T,W(30+21+200+150+150+10+40)</v>
          </cell>
          <cell r="G158" t="str">
            <v>m</v>
          </cell>
          <cell r="H158">
            <v>26617</v>
          </cell>
          <cell r="I158">
            <v>72872</v>
          </cell>
          <cell r="J158" t="str">
            <v/>
          </cell>
          <cell r="K158">
            <v>99489</v>
          </cell>
          <cell r="L158" t="str">
            <v>제153호표</v>
          </cell>
        </row>
        <row r="159">
          <cell r="A159" t="str">
            <v>ST'L 상부간접박스(도장포함)갈바1.6T,W(20+20+80+80)m</v>
          </cell>
          <cell r="B159">
            <v>154</v>
          </cell>
          <cell r="D159" t="str">
            <v>ST'L 상부간접박스(도장포함)</v>
          </cell>
          <cell r="F159" t="str">
            <v>갈바1.6T,W(20+20+80+80)</v>
          </cell>
          <cell r="G159" t="str">
            <v>m</v>
          </cell>
          <cell r="H159">
            <v>9871</v>
          </cell>
          <cell r="I159">
            <v>24289</v>
          </cell>
          <cell r="J159" t="str">
            <v/>
          </cell>
          <cell r="K159">
            <v>34160</v>
          </cell>
          <cell r="L159" t="str">
            <v>제154호표</v>
          </cell>
        </row>
        <row r="160">
          <cell r="A160" t="str">
            <v>ST'L 상부간접박스(도장포함)갈바1.6T,W(20+20+80+80)m</v>
          </cell>
          <cell r="B160">
            <v>155</v>
          </cell>
          <cell r="D160" t="str">
            <v>ST'L 상부간접박스(도장포함)</v>
          </cell>
          <cell r="F160" t="str">
            <v>갈바1.6T,W(20+20+80+80)</v>
          </cell>
          <cell r="G160" t="str">
            <v>m</v>
          </cell>
          <cell r="H160">
            <v>9871</v>
          </cell>
          <cell r="I160">
            <v>24289</v>
          </cell>
          <cell r="J160" t="str">
            <v/>
          </cell>
          <cell r="K160">
            <v>34160</v>
          </cell>
          <cell r="L160" t="str">
            <v>제155호표</v>
          </cell>
        </row>
        <row r="161">
          <cell r="A161" t="str">
            <v>Expended Metal 금속틀(도장포함)갈바1.6T,W(200*30+200+30)m</v>
          </cell>
          <cell r="B161">
            <v>156</v>
          </cell>
          <cell r="D161" t="str">
            <v>Expended Metal 금속틀(도장포함)</v>
          </cell>
          <cell r="F161" t="str">
            <v>갈바1.6T,W(200*30+200+30)</v>
          </cell>
          <cell r="G161" t="str">
            <v>m</v>
          </cell>
          <cell r="H161">
            <v>18806</v>
          </cell>
          <cell r="I161">
            <v>55868</v>
          </cell>
          <cell r="J161" t="str">
            <v/>
          </cell>
          <cell r="K161">
            <v>74674</v>
          </cell>
          <cell r="L161" t="str">
            <v>제156호표</v>
          </cell>
        </row>
        <row r="162">
          <cell r="A162" t="str">
            <v>Expended Metal 조명박스(도장포함)갈바1.6T,W(10+20+30+150+30+20+10)m</v>
          </cell>
          <cell r="B162">
            <v>157</v>
          </cell>
          <cell r="D162" t="str">
            <v>Expended Metal 조명박스(도장포함)</v>
          </cell>
          <cell r="F162" t="str">
            <v>갈바1.6T,W(10+20+30+150+30+20+10)</v>
          </cell>
          <cell r="G162" t="str">
            <v>m</v>
          </cell>
          <cell r="H162">
            <v>12277</v>
          </cell>
          <cell r="I162">
            <v>32791</v>
          </cell>
          <cell r="J162" t="str">
            <v/>
          </cell>
          <cell r="K162">
            <v>45068</v>
          </cell>
          <cell r="L162" t="str">
            <v>제157호표</v>
          </cell>
        </row>
        <row r="163">
          <cell r="A163" t="str">
            <v>유리난간대 하부프레임(도장포함)갈바1.6T,PT-02,W(100*118*100*118)m</v>
          </cell>
          <cell r="B163">
            <v>158</v>
          </cell>
          <cell r="D163" t="str">
            <v>유리난간대 하부프레임(도장포함)</v>
          </cell>
          <cell r="F163" t="str">
            <v>갈바1.6T,PT-02,W(100*118*100*118)</v>
          </cell>
          <cell r="G163" t="str">
            <v>m</v>
          </cell>
          <cell r="H163">
            <v>18119</v>
          </cell>
          <cell r="I163">
            <v>53438</v>
          </cell>
          <cell r="J163" t="str">
            <v/>
          </cell>
          <cell r="K163">
            <v>71557</v>
          </cell>
          <cell r="L163" t="str">
            <v>제158호표</v>
          </cell>
        </row>
        <row r="164">
          <cell r="A164" t="str">
            <v>유리난간대 두겁대(도장포함)갈바1.6T,PT-02,W(20*10)m</v>
          </cell>
          <cell r="B164">
            <v>159</v>
          </cell>
          <cell r="D164" t="str">
            <v>유리난간대 두겁대(도장포함)</v>
          </cell>
          <cell r="F164" t="str">
            <v>갈바1.6T,PT-02,W(20*10)</v>
          </cell>
          <cell r="G164" t="str">
            <v>m</v>
          </cell>
          <cell r="H164">
            <v>2030</v>
          </cell>
          <cell r="I164">
            <v>3642</v>
          </cell>
          <cell r="J164" t="str">
            <v/>
          </cell>
          <cell r="K164">
            <v>5672</v>
          </cell>
          <cell r="L164" t="str">
            <v>제159호표</v>
          </cell>
        </row>
        <row r="165">
          <cell r="A165" t="str">
            <v>우물천정 간접등박스(도장포함)갈바1.6T,W(20+20+200+200+10+40)m</v>
          </cell>
          <cell r="B165">
            <v>160</v>
          </cell>
          <cell r="D165" t="str">
            <v>우물천정 간접등박스(도장포함)</v>
          </cell>
          <cell r="F165" t="str">
            <v>갈바1.6T,W(20+20+200+200+10+40)</v>
          </cell>
          <cell r="G165" t="str">
            <v>m</v>
          </cell>
          <cell r="H165">
            <v>21837</v>
          </cell>
          <cell r="I165">
            <v>59511</v>
          </cell>
          <cell r="J165" t="str">
            <v/>
          </cell>
          <cell r="K165">
            <v>81348</v>
          </cell>
          <cell r="L165" t="str">
            <v>제160호표</v>
          </cell>
        </row>
        <row r="166">
          <cell r="A166" t="str">
            <v>ST'L 간접등박스(도장포함)갈바1.6T,W(20+20+200+200+10+40)m</v>
          </cell>
          <cell r="B166">
            <v>161</v>
          </cell>
          <cell r="D166" t="str">
            <v>ST'L 간접등박스(도장포함)</v>
          </cell>
          <cell r="F166" t="str">
            <v>갈바1.6T,W(20+20+200+200+10+40)</v>
          </cell>
          <cell r="G166" t="str">
            <v>m</v>
          </cell>
          <cell r="H166">
            <v>21837</v>
          </cell>
          <cell r="I166">
            <v>59511</v>
          </cell>
          <cell r="J166" t="str">
            <v/>
          </cell>
          <cell r="K166">
            <v>81348</v>
          </cell>
          <cell r="L166" t="str">
            <v>제161호표</v>
          </cell>
        </row>
        <row r="167">
          <cell r="A167" t="str">
            <v>화장실복도 간접등박스(도장포함)갈바1.6T,W(20+350+200+200+10+40)m</v>
          </cell>
          <cell r="B167">
            <v>162</v>
          </cell>
          <cell r="D167" t="str">
            <v>화장실복도 간접등박스(도장포함)</v>
          </cell>
          <cell r="F167" t="str">
            <v>갈바1.6T,W(20+350+200+200+10+40)</v>
          </cell>
          <cell r="G167" t="str">
            <v>m</v>
          </cell>
          <cell r="H167">
            <v>34177</v>
          </cell>
          <cell r="I167">
            <v>99591</v>
          </cell>
          <cell r="J167" t="str">
            <v/>
          </cell>
          <cell r="K167">
            <v>133768</v>
          </cell>
          <cell r="L167" t="str">
            <v>제162호표</v>
          </cell>
        </row>
        <row r="168">
          <cell r="A168" t="str">
            <v>ST'L 간접등박스(도장포함)갈바1.6T,W(30+21+200+200+200+10+40)m</v>
          </cell>
          <cell r="B168">
            <v>163</v>
          </cell>
          <cell r="D168" t="str">
            <v>ST'L 간접등박스(도장포함)</v>
          </cell>
          <cell r="F168" t="str">
            <v>갈바1.6T,W(30+21+200+200+200+10+40)</v>
          </cell>
          <cell r="G168" t="str">
            <v>m</v>
          </cell>
          <cell r="H168">
            <v>30054</v>
          </cell>
          <cell r="I168">
            <v>85017</v>
          </cell>
          <cell r="J168" t="str">
            <v/>
          </cell>
          <cell r="K168">
            <v>115071</v>
          </cell>
          <cell r="L168" t="str">
            <v>제163호표</v>
          </cell>
        </row>
        <row r="169">
          <cell r="A169" t="str">
            <v>간접등박스(도장포함)갈바1.6T,W(20+20+200+200+10+40)m</v>
          </cell>
          <cell r="B169">
            <v>164</v>
          </cell>
          <cell r="D169" t="str">
            <v>간접등박스(도장포함)</v>
          </cell>
          <cell r="F169" t="str">
            <v>갈바1.6T,W(20+20+200+200+10+40)</v>
          </cell>
          <cell r="G169" t="str">
            <v>m</v>
          </cell>
          <cell r="H169">
            <v>21837</v>
          </cell>
          <cell r="I169">
            <v>59511</v>
          </cell>
          <cell r="J169" t="str">
            <v/>
          </cell>
          <cell r="K169">
            <v>81348</v>
          </cell>
          <cell r="L169" t="str">
            <v>제164호표</v>
          </cell>
        </row>
        <row r="170">
          <cell r="A170" t="str">
            <v>석재 마감면 간접등박스(도장포함)갈바1.6T,W(20+350+300+200+10+40)m</v>
          </cell>
          <cell r="B170">
            <v>165</v>
          </cell>
          <cell r="D170" t="str">
            <v>석재 마감면 간접등박스(도장포함)</v>
          </cell>
          <cell r="F170" t="str">
            <v>갈바1.6T,W(20+350+300+200+10+40)</v>
          </cell>
          <cell r="G170" t="str">
            <v>m</v>
          </cell>
          <cell r="H170">
            <v>37614</v>
          </cell>
          <cell r="I170">
            <v>111738</v>
          </cell>
          <cell r="J170" t="str">
            <v/>
          </cell>
          <cell r="K170">
            <v>149352</v>
          </cell>
          <cell r="L170" t="str">
            <v>제165호표</v>
          </cell>
        </row>
        <row r="171">
          <cell r="A171" t="str">
            <v>전동커튼 박스(도장포함)갈바1.6T,W(20+200+300+20+300+20)m</v>
          </cell>
          <cell r="B171">
            <v>166</v>
          </cell>
          <cell r="D171" t="str">
            <v>전동커튼 박스(도장포함)</v>
          </cell>
          <cell r="F171" t="str">
            <v>갈바1.6T,W(20+200+300+20+300+20)</v>
          </cell>
          <cell r="G171" t="str">
            <v>m</v>
          </cell>
          <cell r="H171">
            <v>34553</v>
          </cell>
          <cell r="I171">
            <v>104450</v>
          </cell>
          <cell r="J171" t="str">
            <v/>
          </cell>
          <cell r="K171">
            <v>139003</v>
          </cell>
          <cell r="L171" t="str">
            <v>제166호표</v>
          </cell>
        </row>
        <row r="172">
          <cell r="A172" t="str">
            <v>날개벽 SUS 프레임(도장포함)MT-07,W(50+10+120+10+50)m</v>
          </cell>
          <cell r="B172">
            <v>167</v>
          </cell>
          <cell r="D172" t="str">
            <v>날개벽 SUS 프레임(도장포함)</v>
          </cell>
          <cell r="F172" t="str">
            <v>MT-07,W(50+10+120+10+50)</v>
          </cell>
          <cell r="G172" t="str">
            <v>m</v>
          </cell>
          <cell r="H172">
            <v>24287</v>
          </cell>
          <cell r="I172">
            <v>31215</v>
          </cell>
          <cell r="J172" t="str">
            <v/>
          </cell>
          <cell r="K172">
            <v>55502</v>
          </cell>
          <cell r="L172" t="str">
            <v>제167호표</v>
          </cell>
        </row>
        <row r="173">
          <cell r="A173" t="str">
            <v>은경 간접등박스(은경몰딩포함)MT-06,W(120+50+20+10+10)m</v>
          </cell>
          <cell r="B173">
            <v>168</v>
          </cell>
          <cell r="D173" t="str">
            <v>은경 간접등박스(은경몰딩포함)</v>
          </cell>
          <cell r="F173" t="str">
            <v>MT-06,W(120+50+20+10+10)</v>
          </cell>
          <cell r="G173" t="str">
            <v>m</v>
          </cell>
          <cell r="H173">
            <v>27295</v>
          </cell>
          <cell r="I173">
            <v>27313</v>
          </cell>
          <cell r="J173" t="str">
            <v/>
          </cell>
          <cell r="K173">
            <v>54608</v>
          </cell>
          <cell r="L173" t="str">
            <v>제168호표</v>
          </cell>
        </row>
        <row r="174">
          <cell r="A174" t="str">
            <v>은경 간접등박스(은경몰딩포함)MT-05,W(120+50+20+10+10)m</v>
          </cell>
          <cell r="B174">
            <v>169</v>
          </cell>
          <cell r="D174" t="str">
            <v>은경 간접등박스(은경몰딩포함)</v>
          </cell>
          <cell r="F174" t="str">
            <v>MT-05,W(120+50+20+10+10)</v>
          </cell>
          <cell r="G174" t="str">
            <v>m</v>
          </cell>
          <cell r="H174">
            <v>22560</v>
          </cell>
          <cell r="I174">
            <v>27313</v>
          </cell>
          <cell r="J174" t="str">
            <v/>
          </cell>
          <cell r="K174">
            <v>49873</v>
          </cell>
          <cell r="L174" t="str">
            <v>제169호표</v>
          </cell>
        </row>
        <row r="175">
          <cell r="A175" t="str">
            <v>은경 몰딩MT-06,W(10+10+10+30)m</v>
          </cell>
          <cell r="B175">
            <v>170</v>
          </cell>
          <cell r="D175" t="str">
            <v>은경 몰딩</v>
          </cell>
          <cell r="F175" t="str">
            <v>MT-06,W(10+10+10+30)</v>
          </cell>
          <cell r="G175" t="str">
            <v>m</v>
          </cell>
          <cell r="H175">
            <v>9655</v>
          </cell>
          <cell r="I175">
            <v>7803</v>
          </cell>
          <cell r="J175" t="str">
            <v/>
          </cell>
          <cell r="K175">
            <v>17458</v>
          </cell>
          <cell r="L175" t="str">
            <v>제170호표</v>
          </cell>
        </row>
        <row r="176">
          <cell r="A176" t="str">
            <v>유리 칸막이 몰딩MT-06,W(20+10+20+10)m</v>
          </cell>
          <cell r="B176">
            <v>171</v>
          </cell>
          <cell r="D176" t="str">
            <v>유리 칸막이 몰딩</v>
          </cell>
          <cell r="F176" t="str">
            <v>MT-06,W(20+10+20+10)</v>
          </cell>
          <cell r="G176" t="str">
            <v>m</v>
          </cell>
          <cell r="H176">
            <v>9655</v>
          </cell>
          <cell r="I176">
            <v>7803</v>
          </cell>
          <cell r="J176" t="str">
            <v/>
          </cell>
          <cell r="K176">
            <v>17458</v>
          </cell>
          <cell r="L176" t="str">
            <v>제171호표</v>
          </cell>
        </row>
        <row r="177">
          <cell r="A177" t="str">
            <v>재료분리대MT-07,W(50+30+200+30+50)m</v>
          </cell>
          <cell r="B177">
            <v>172</v>
          </cell>
          <cell r="D177" t="str">
            <v>재료분리대</v>
          </cell>
          <cell r="F177" t="str">
            <v>MT-07,W(50+30+200+30+50)</v>
          </cell>
          <cell r="G177" t="str">
            <v>m</v>
          </cell>
          <cell r="H177">
            <v>34431</v>
          </cell>
          <cell r="I177">
            <v>46823</v>
          </cell>
          <cell r="J177" t="str">
            <v/>
          </cell>
          <cell r="K177">
            <v>81254</v>
          </cell>
          <cell r="L177" t="str">
            <v>제172호표</v>
          </cell>
        </row>
        <row r="178">
          <cell r="A178" t="str">
            <v>재료분리대MT-07,W(20+5+100)m</v>
          </cell>
          <cell r="B178">
            <v>173</v>
          </cell>
          <cell r="D178" t="str">
            <v>재료분리대</v>
          </cell>
          <cell r="F178" t="str">
            <v>MT-07,W(20+5+100)</v>
          </cell>
          <cell r="G178" t="str">
            <v>m</v>
          </cell>
          <cell r="H178">
            <v>14989</v>
          </cell>
          <cell r="I178">
            <v>16908</v>
          </cell>
          <cell r="J178" t="str">
            <v/>
          </cell>
          <cell r="K178">
            <v>31897</v>
          </cell>
          <cell r="L178" t="str">
            <v>제173호표</v>
          </cell>
        </row>
        <row r="179">
          <cell r="A179" t="str">
            <v>유리 프레임MT-05,W(80+100+80+100)m</v>
          </cell>
          <cell r="B179">
            <v>174</v>
          </cell>
          <cell r="D179" t="str">
            <v>유리 프레임</v>
          </cell>
          <cell r="F179" t="str">
            <v>MT-05,W(80+100+80+100)</v>
          </cell>
          <cell r="G179" t="str">
            <v>m</v>
          </cell>
          <cell r="H179">
            <v>35817</v>
          </cell>
          <cell r="I179">
            <v>46823</v>
          </cell>
          <cell r="J179" t="str">
            <v/>
          </cell>
          <cell r="K179">
            <v>82640</v>
          </cell>
          <cell r="L179" t="str">
            <v>제174호표</v>
          </cell>
        </row>
        <row r="180">
          <cell r="A180" t="str">
            <v>유리 프레임MT-05,W(50+100+50+100)m</v>
          </cell>
          <cell r="B180">
            <v>175</v>
          </cell>
          <cell r="D180" t="str">
            <v>유리 프레임</v>
          </cell>
          <cell r="F180" t="str">
            <v>MT-05,W(50+100+50+100)</v>
          </cell>
          <cell r="G180" t="str">
            <v>m</v>
          </cell>
          <cell r="H180">
            <v>30514</v>
          </cell>
          <cell r="I180">
            <v>39019</v>
          </cell>
          <cell r="J180" t="str">
            <v/>
          </cell>
          <cell r="K180">
            <v>69533</v>
          </cell>
          <cell r="L180" t="str">
            <v>제175호표</v>
          </cell>
        </row>
        <row r="181">
          <cell r="A181" t="str">
            <v>화장실복도 수벽마감MT-06,W(700+200+20+10)m</v>
          </cell>
          <cell r="B181">
            <v>176</v>
          </cell>
          <cell r="D181" t="str">
            <v>화장실복도 수벽마감</v>
          </cell>
          <cell r="F181" t="str">
            <v>MT-06,W(700+200+20+10)</v>
          </cell>
          <cell r="G181" t="str">
            <v>m</v>
          </cell>
          <cell r="H181">
            <v>106166</v>
          </cell>
          <cell r="I181">
            <v>120960</v>
          </cell>
          <cell r="J181" t="str">
            <v/>
          </cell>
          <cell r="K181">
            <v>227126</v>
          </cell>
          <cell r="L181" t="str">
            <v>제176호표</v>
          </cell>
        </row>
        <row r="182">
          <cell r="A182" t="str">
            <v>BLACK SUS H/LMT-05,W(10+30+200+30+10)m</v>
          </cell>
          <cell r="B182">
            <v>177</v>
          </cell>
          <cell r="D182" t="str">
            <v>BLACK SUS H/L</v>
          </cell>
          <cell r="F182" t="str">
            <v>MT-05,W(10+30+200+30+10)</v>
          </cell>
          <cell r="G182" t="str">
            <v>m</v>
          </cell>
          <cell r="H182">
            <v>28746</v>
          </cell>
          <cell r="I182">
            <v>36418</v>
          </cell>
          <cell r="J182" t="str">
            <v/>
          </cell>
          <cell r="K182">
            <v>65164</v>
          </cell>
          <cell r="L182" t="str">
            <v>제177호표</v>
          </cell>
        </row>
        <row r="183">
          <cell r="A183" t="str">
            <v>파티션 갈바프레임갈바1.6T,W(150+20+150+20)m</v>
          </cell>
          <cell r="B183">
            <v>178</v>
          </cell>
          <cell r="D183" t="str">
            <v>파티션 갈바프레임</v>
          </cell>
          <cell r="F183" t="str">
            <v>갈바1.6T,W(150+20+150+20)</v>
          </cell>
          <cell r="G183" t="str">
            <v>m</v>
          </cell>
          <cell r="H183">
            <v>11353</v>
          </cell>
          <cell r="I183">
            <v>29421</v>
          </cell>
          <cell r="J183" t="str">
            <v/>
          </cell>
          <cell r="K183">
            <v>40774</v>
          </cell>
          <cell r="L183" t="str">
            <v>제178호표</v>
          </cell>
        </row>
        <row r="184">
          <cell r="A184" t="str">
            <v>파티션 갈바 도장PT-02,W(150+20+150+20)m</v>
          </cell>
          <cell r="B184">
            <v>179</v>
          </cell>
          <cell r="D184" t="str">
            <v>파티션 갈바 도장</v>
          </cell>
          <cell r="F184" t="str">
            <v>PT-02,W(150+20+150+20)</v>
          </cell>
          <cell r="G184" t="str">
            <v>m</v>
          </cell>
          <cell r="H184">
            <v>3188</v>
          </cell>
          <cell r="I184">
            <v>10498</v>
          </cell>
          <cell r="J184" t="str">
            <v/>
          </cell>
          <cell r="K184">
            <v>13686</v>
          </cell>
          <cell r="L184" t="str">
            <v>제179호표</v>
          </cell>
        </row>
        <row r="185">
          <cell r="A185" t="str">
            <v>갈바프레임갈바1.6T,W(120+30+120+30)m</v>
          </cell>
          <cell r="B185">
            <v>180</v>
          </cell>
          <cell r="D185" t="str">
            <v>갈바프레임</v>
          </cell>
          <cell r="F185" t="str">
            <v>갈바1.6T,W(120+30+120+30)</v>
          </cell>
          <cell r="G185" t="str">
            <v>m</v>
          </cell>
          <cell r="H185">
            <v>10370</v>
          </cell>
          <cell r="I185">
            <v>25960</v>
          </cell>
          <cell r="J185" t="str">
            <v/>
          </cell>
          <cell r="K185">
            <v>36330</v>
          </cell>
          <cell r="L185" t="str">
            <v>제180호표</v>
          </cell>
        </row>
        <row r="186">
          <cell r="A186" t="str">
            <v>갈바프레임 도장PT-02,W(120+30+120+30)m</v>
          </cell>
          <cell r="B186">
            <v>181</v>
          </cell>
          <cell r="D186" t="str">
            <v>갈바프레임 도장</v>
          </cell>
          <cell r="F186" t="str">
            <v>PT-02,W(120+30+120+30)</v>
          </cell>
          <cell r="G186" t="str">
            <v>m</v>
          </cell>
          <cell r="H186">
            <v>2813</v>
          </cell>
          <cell r="I186">
            <v>9262</v>
          </cell>
          <cell r="J186" t="str">
            <v/>
          </cell>
          <cell r="K186">
            <v>12075</v>
          </cell>
          <cell r="L186" t="str">
            <v>제181호표</v>
          </cell>
        </row>
        <row r="187">
          <cell r="A187" t="str">
            <v>파티션 갈바프레임갈바1.6T,W(100+30+100+30)m</v>
          </cell>
          <cell r="B187">
            <v>182</v>
          </cell>
          <cell r="D187" t="str">
            <v>파티션 갈바프레임</v>
          </cell>
          <cell r="F187" t="str">
            <v>갈바1.6T,W(100+30+100+30)</v>
          </cell>
          <cell r="G187" t="str">
            <v>m</v>
          </cell>
          <cell r="H187">
            <v>9387</v>
          </cell>
          <cell r="I187">
            <v>22498</v>
          </cell>
          <cell r="J187" t="str">
            <v/>
          </cell>
          <cell r="K187">
            <v>31885</v>
          </cell>
          <cell r="L187" t="str">
            <v>제182호표</v>
          </cell>
        </row>
        <row r="188">
          <cell r="A188" t="str">
            <v>파티션 갈바 도장PT-02,W(100+30+100+30)m</v>
          </cell>
          <cell r="B188">
            <v>183</v>
          </cell>
          <cell r="D188" t="str">
            <v>파티션 갈바 도장</v>
          </cell>
          <cell r="F188" t="str">
            <v>PT-02,W(100+30+100+30)</v>
          </cell>
          <cell r="G188" t="str">
            <v>m</v>
          </cell>
          <cell r="H188">
            <v>2438</v>
          </cell>
          <cell r="I188">
            <v>8027</v>
          </cell>
          <cell r="J188" t="str">
            <v/>
          </cell>
          <cell r="K188">
            <v>10465</v>
          </cell>
          <cell r="L188" t="str">
            <v>제183호표</v>
          </cell>
        </row>
        <row r="189">
          <cell r="A189" t="str">
            <v>파티션 갈바프레임갈바1.6T,W(100+20+100+20)m</v>
          </cell>
          <cell r="B189">
            <v>184</v>
          </cell>
          <cell r="D189" t="str">
            <v>파티션 갈바프레임</v>
          </cell>
          <cell r="F189" t="str">
            <v>갈바1.6T,W(100+20+100+20)</v>
          </cell>
          <cell r="G189" t="str">
            <v>m</v>
          </cell>
          <cell r="H189">
            <v>8896</v>
          </cell>
          <cell r="I189">
            <v>20768</v>
          </cell>
          <cell r="J189" t="str">
            <v/>
          </cell>
          <cell r="K189">
            <v>29664</v>
          </cell>
          <cell r="L189" t="str">
            <v>제184호표</v>
          </cell>
        </row>
        <row r="190">
          <cell r="A190" t="str">
            <v>파티션 갈바 도장PT-02,W(100+20+100+20)m</v>
          </cell>
          <cell r="B190">
            <v>185</v>
          </cell>
          <cell r="D190" t="str">
            <v>파티션 갈바 도장</v>
          </cell>
          <cell r="F190" t="str">
            <v>PT-02,W(100+20+100+20)</v>
          </cell>
          <cell r="G190" t="str">
            <v>m</v>
          </cell>
          <cell r="H190">
            <v>2250</v>
          </cell>
          <cell r="I190">
            <v>7410</v>
          </cell>
          <cell r="J190" t="str">
            <v/>
          </cell>
          <cell r="K190">
            <v>9660</v>
          </cell>
          <cell r="L190" t="str">
            <v>제185호표</v>
          </cell>
        </row>
        <row r="191">
          <cell r="A191" t="str">
            <v>금속 몰딩갈바1.6T,W(30+8+10+10+8+30)m</v>
          </cell>
          <cell r="B191">
            <v>186</v>
          </cell>
          <cell r="D191" t="str">
            <v>금속 몰딩</v>
          </cell>
          <cell r="F191" t="str">
            <v>갈바1.6T,W(30+8+10+10+8+30)</v>
          </cell>
          <cell r="G191" t="str">
            <v>m</v>
          </cell>
          <cell r="H191">
            <v>7456</v>
          </cell>
          <cell r="I191">
            <v>8653</v>
          </cell>
          <cell r="J191" t="str">
            <v/>
          </cell>
          <cell r="K191">
            <v>16109</v>
          </cell>
          <cell r="L191" t="str">
            <v>제186호표</v>
          </cell>
        </row>
        <row r="192">
          <cell r="A192" t="str">
            <v>금속 몰딩 도장PT-02,W(30+8+10+10+8+30)m</v>
          </cell>
          <cell r="B192">
            <v>187</v>
          </cell>
          <cell r="D192" t="str">
            <v>금속 몰딩 도장</v>
          </cell>
          <cell r="F192" t="str">
            <v>PT-02,W(30+8+10+10+8+30)</v>
          </cell>
          <cell r="G192" t="str">
            <v>m</v>
          </cell>
          <cell r="H192">
            <v>937</v>
          </cell>
          <cell r="I192">
            <v>3086</v>
          </cell>
          <cell r="J192" t="str">
            <v/>
          </cell>
          <cell r="K192">
            <v>4023</v>
          </cell>
          <cell r="L192" t="str">
            <v>제187호표</v>
          </cell>
        </row>
        <row r="193">
          <cell r="A193" t="str">
            <v>갈바프레임갈바1.6T,W(100+30+100+30)m</v>
          </cell>
          <cell r="B193">
            <v>188</v>
          </cell>
          <cell r="D193" t="str">
            <v>갈바프레임</v>
          </cell>
          <cell r="F193" t="str">
            <v>갈바1.6T,W(100+30+100+30)</v>
          </cell>
          <cell r="G193" t="str">
            <v>m</v>
          </cell>
          <cell r="H193">
            <v>9387</v>
          </cell>
          <cell r="I193">
            <v>22498</v>
          </cell>
          <cell r="J193" t="str">
            <v/>
          </cell>
          <cell r="K193">
            <v>31885</v>
          </cell>
          <cell r="L193" t="str">
            <v>제188호표</v>
          </cell>
        </row>
        <row r="194">
          <cell r="A194" t="str">
            <v>갈바프레임 도장PT-02,W(100+30+100+30)m</v>
          </cell>
          <cell r="B194">
            <v>189</v>
          </cell>
          <cell r="D194" t="str">
            <v>갈바프레임 도장</v>
          </cell>
          <cell r="F194" t="str">
            <v>PT-02,W(100+30+100+30)</v>
          </cell>
          <cell r="G194" t="str">
            <v>m</v>
          </cell>
          <cell r="H194">
            <v>2438</v>
          </cell>
          <cell r="I194">
            <v>8027</v>
          </cell>
          <cell r="J194" t="str">
            <v/>
          </cell>
          <cell r="K194">
            <v>10465</v>
          </cell>
          <cell r="L194" t="str">
            <v>제189호표</v>
          </cell>
        </row>
        <row r="195">
          <cell r="A195" t="str">
            <v>금속프레임갈바1.6T,W(30+20+20+700)m</v>
          </cell>
          <cell r="B195">
            <v>190</v>
          </cell>
          <cell r="D195" t="str">
            <v>금속프레임</v>
          </cell>
          <cell r="F195" t="str">
            <v>갈바1.6T,W(30+20+20+700)</v>
          </cell>
          <cell r="G195" t="str">
            <v>m</v>
          </cell>
          <cell r="H195">
            <v>21918</v>
          </cell>
          <cell r="I195">
            <v>66631</v>
          </cell>
          <cell r="J195" t="str">
            <v/>
          </cell>
          <cell r="K195">
            <v>88549</v>
          </cell>
          <cell r="L195" t="str">
            <v>제190호표</v>
          </cell>
        </row>
        <row r="196">
          <cell r="A196" t="str">
            <v>금속프레임 도장브론즈메탈도장,W(30+20+20+700)m</v>
          </cell>
          <cell r="B196">
            <v>191</v>
          </cell>
          <cell r="D196" t="str">
            <v>금속프레임 도장</v>
          </cell>
          <cell r="F196" t="str">
            <v>브론즈메탈도장,W(30+20+20+700)</v>
          </cell>
          <cell r="G196" t="str">
            <v>m</v>
          </cell>
          <cell r="H196">
            <v>36019</v>
          </cell>
          <cell r="I196">
            <v>8207</v>
          </cell>
          <cell r="J196" t="str">
            <v/>
          </cell>
          <cell r="K196">
            <v>44226</v>
          </cell>
          <cell r="L196" t="str">
            <v>제191호표</v>
          </cell>
        </row>
        <row r="197">
          <cell r="A197" t="str">
            <v>걸레받이갈바1.6T,W(80+10+50+8)m</v>
          </cell>
          <cell r="B197">
            <v>192</v>
          </cell>
          <cell r="D197" t="str">
            <v>걸레받이</v>
          </cell>
          <cell r="F197" t="str">
            <v>갈바1.6T,W(80+10+50+8)</v>
          </cell>
          <cell r="G197" t="str">
            <v>m</v>
          </cell>
          <cell r="H197">
            <v>6685</v>
          </cell>
          <cell r="I197">
            <v>12980</v>
          </cell>
          <cell r="J197" t="str">
            <v/>
          </cell>
          <cell r="K197">
            <v>19665</v>
          </cell>
          <cell r="L197" t="str">
            <v>제192호표</v>
          </cell>
        </row>
        <row r="198">
          <cell r="A198" t="str">
            <v>경량철골구조틀M-BAR㎡</v>
          </cell>
          <cell r="B198">
            <v>193</v>
          </cell>
          <cell r="D198" t="str">
            <v>경량철골구조틀</v>
          </cell>
          <cell r="F198" t="str">
            <v>M-BAR</v>
          </cell>
          <cell r="G198" t="str">
            <v>㎡</v>
          </cell>
          <cell r="H198">
            <v>14918</v>
          </cell>
          <cell r="I198">
            <v>10968</v>
          </cell>
          <cell r="J198" t="str">
            <v/>
          </cell>
          <cell r="K198">
            <v>25886</v>
          </cell>
          <cell r="L198" t="str">
            <v>제193호표</v>
          </cell>
        </row>
        <row r="199">
          <cell r="A199" t="str">
            <v>코너비드(벽)메탈, 크렉방지용m</v>
          </cell>
          <cell r="B199">
            <v>194</v>
          </cell>
          <cell r="D199" t="str">
            <v>코너비드(벽)</v>
          </cell>
          <cell r="F199" t="str">
            <v>메탈, 크렉방지용</v>
          </cell>
          <cell r="G199" t="str">
            <v>m</v>
          </cell>
          <cell r="H199">
            <v>2000</v>
          </cell>
          <cell r="I199">
            <v>6588</v>
          </cell>
          <cell r="J199" t="str">
            <v/>
          </cell>
          <cell r="K199">
            <v>8588</v>
          </cell>
          <cell r="L199" t="str">
            <v>제194호표</v>
          </cell>
        </row>
        <row r="200">
          <cell r="A200" t="str">
            <v>AL 몰딩설치메지몰딩m</v>
          </cell>
          <cell r="B200">
            <v>195</v>
          </cell>
          <cell r="D200" t="str">
            <v>AL 몰딩설치</v>
          </cell>
          <cell r="F200" t="str">
            <v>메지몰딩</v>
          </cell>
          <cell r="G200" t="str">
            <v>m</v>
          </cell>
          <cell r="H200">
            <v>3808</v>
          </cell>
          <cell r="I200">
            <v>8593</v>
          </cell>
          <cell r="J200" t="str">
            <v/>
          </cell>
          <cell r="K200">
            <v>12401</v>
          </cell>
          <cell r="L200" t="str">
            <v>제195호표</v>
          </cell>
        </row>
        <row r="201">
          <cell r="A201" t="str">
            <v>C-STUDC-STUD 65X45X0.8T㎡</v>
          </cell>
          <cell r="B201">
            <v>196</v>
          </cell>
          <cell r="D201" t="str">
            <v>C-STUD</v>
          </cell>
          <cell r="F201" t="str">
            <v>C-STUD 65X45X0.8T</v>
          </cell>
          <cell r="G201" t="str">
            <v>㎡</v>
          </cell>
          <cell r="H201">
            <v>10595</v>
          </cell>
          <cell r="I201">
            <v>10124</v>
          </cell>
          <cell r="J201" t="str">
            <v/>
          </cell>
          <cell r="K201">
            <v>20719</v>
          </cell>
          <cell r="L201" t="str">
            <v>제196호표</v>
          </cell>
        </row>
        <row r="202">
          <cell r="A202" t="str">
            <v>일반석고보드 취부T=9.5*1PLY㎡</v>
          </cell>
          <cell r="B202">
            <v>197</v>
          </cell>
          <cell r="D202" t="str">
            <v>일반석고보드 취부</v>
          </cell>
          <cell r="F202" t="str">
            <v>T=9.5*1PLY</v>
          </cell>
          <cell r="G202" t="str">
            <v>㎡</v>
          </cell>
          <cell r="H202">
            <v>3779</v>
          </cell>
          <cell r="I202">
            <v>10968</v>
          </cell>
          <cell r="J202" t="str">
            <v/>
          </cell>
          <cell r="K202">
            <v>14747</v>
          </cell>
          <cell r="L202" t="str">
            <v>제197호표</v>
          </cell>
        </row>
        <row r="203">
          <cell r="A203" t="str">
            <v>방수석고보드 취부T=9.5*1PLY㎡</v>
          </cell>
          <cell r="B203">
            <v>198</v>
          </cell>
          <cell r="D203" t="str">
            <v>방수석고보드 취부</v>
          </cell>
          <cell r="F203" t="str">
            <v>T=9.5*1PLY</v>
          </cell>
          <cell r="G203" t="str">
            <v>㎡</v>
          </cell>
          <cell r="H203">
            <v>6049</v>
          </cell>
          <cell r="I203">
            <v>10968</v>
          </cell>
          <cell r="J203" t="str">
            <v/>
          </cell>
          <cell r="K203">
            <v>17017</v>
          </cell>
          <cell r="L203" t="str">
            <v>제198호표</v>
          </cell>
        </row>
        <row r="204">
          <cell r="A204" t="str">
            <v>일반석고보드 취부T=9.5*2PLY㎡</v>
          </cell>
          <cell r="B204">
            <v>199</v>
          </cell>
          <cell r="D204" t="str">
            <v>일반석고보드 취부</v>
          </cell>
          <cell r="F204" t="str">
            <v>T=9.5*2PLY</v>
          </cell>
          <cell r="G204" t="str">
            <v>㎡</v>
          </cell>
          <cell r="H204">
            <v>8513</v>
          </cell>
          <cell r="I204">
            <v>21937</v>
          </cell>
          <cell r="J204" t="str">
            <v/>
          </cell>
          <cell r="K204">
            <v>30450</v>
          </cell>
          <cell r="L204" t="str">
            <v>제199호표</v>
          </cell>
        </row>
        <row r="205">
          <cell r="A205" t="str">
            <v>방수석고보드 취부T=9.5*2PLY㎡</v>
          </cell>
          <cell r="B205">
            <v>200</v>
          </cell>
          <cell r="D205" t="str">
            <v>방수석고보드 취부</v>
          </cell>
          <cell r="F205" t="str">
            <v>T=9.5*2PLY</v>
          </cell>
          <cell r="G205" t="str">
            <v>㎡</v>
          </cell>
          <cell r="H205">
            <v>13052</v>
          </cell>
          <cell r="I205">
            <v>21937</v>
          </cell>
          <cell r="J205" t="str">
            <v/>
          </cell>
          <cell r="K205">
            <v>34989</v>
          </cell>
          <cell r="L205" t="str">
            <v>제200호표</v>
          </cell>
        </row>
        <row r="206">
          <cell r="A206" t="str">
            <v>일반석고보드 취부(천정)T=9.5*1PLY㎡</v>
          </cell>
          <cell r="B206">
            <v>201</v>
          </cell>
          <cell r="D206" t="str">
            <v>일반석고보드 취부(천정)</v>
          </cell>
          <cell r="F206" t="str">
            <v>T=9.5*1PLY</v>
          </cell>
          <cell r="G206" t="str">
            <v>㎡</v>
          </cell>
          <cell r="H206">
            <v>3816</v>
          </cell>
          <cell r="I206">
            <v>14624</v>
          </cell>
          <cell r="J206" t="str">
            <v/>
          </cell>
          <cell r="K206">
            <v>18440</v>
          </cell>
          <cell r="L206" t="str">
            <v>제201호표</v>
          </cell>
        </row>
        <row r="207">
          <cell r="A207" t="str">
            <v>일반석고보드 취부(천정)T=9.5*2PLY㎡</v>
          </cell>
          <cell r="B207">
            <v>202</v>
          </cell>
          <cell r="D207" t="str">
            <v>일반석고보드 취부(천정)</v>
          </cell>
          <cell r="F207" t="str">
            <v>T=9.5*2PLY</v>
          </cell>
          <cell r="G207" t="str">
            <v>㎡</v>
          </cell>
          <cell r="H207">
            <v>8557</v>
          </cell>
          <cell r="I207">
            <v>26324</v>
          </cell>
          <cell r="J207" t="str">
            <v/>
          </cell>
          <cell r="K207">
            <v>34881</v>
          </cell>
          <cell r="L207" t="str">
            <v>제202호표</v>
          </cell>
        </row>
        <row r="208">
          <cell r="A208" t="str">
            <v>일반석고보드 취부(천정)T=12.5*1PLY㎡</v>
          </cell>
          <cell r="B208">
            <v>203</v>
          </cell>
          <cell r="D208" t="str">
            <v>일반석고보드 취부(천정)</v>
          </cell>
          <cell r="F208" t="str">
            <v>T=12.5*1PLY</v>
          </cell>
          <cell r="G208" t="str">
            <v>㎡</v>
          </cell>
          <cell r="H208">
            <v>5151</v>
          </cell>
          <cell r="I208">
            <v>14624</v>
          </cell>
          <cell r="J208" t="str">
            <v/>
          </cell>
          <cell r="K208">
            <v>19775</v>
          </cell>
          <cell r="L208" t="str">
            <v>제203호표</v>
          </cell>
        </row>
        <row r="209">
          <cell r="A209" t="str">
            <v>글라스울50T 글라스울 24K㎡</v>
          </cell>
          <cell r="B209">
            <v>204</v>
          </cell>
          <cell r="D209" t="str">
            <v>글라스울</v>
          </cell>
          <cell r="F209" t="str">
            <v>50T 글라스울 24K</v>
          </cell>
          <cell r="G209" t="str">
            <v>㎡</v>
          </cell>
          <cell r="H209">
            <v>4794</v>
          </cell>
          <cell r="I209">
            <v>6560</v>
          </cell>
          <cell r="J209" t="str">
            <v/>
          </cell>
          <cell r="K209">
            <v>11354</v>
          </cell>
          <cell r="L209" t="str">
            <v>제204호표</v>
          </cell>
        </row>
        <row r="210">
          <cell r="A210" t="str">
            <v>비닐타일 시공부자재포함㎡</v>
          </cell>
          <cell r="B210">
            <v>205</v>
          </cell>
          <cell r="D210" t="str">
            <v>비닐타일 시공</v>
          </cell>
          <cell r="F210" t="str">
            <v>부자재포함</v>
          </cell>
          <cell r="G210" t="str">
            <v>㎡</v>
          </cell>
          <cell r="H210">
            <v>1426</v>
          </cell>
          <cell r="I210">
            <v>16453</v>
          </cell>
          <cell r="J210" t="str">
            <v/>
          </cell>
          <cell r="K210">
            <v>17879</v>
          </cell>
          <cell r="L210" t="str">
            <v>제205호표</v>
          </cell>
        </row>
        <row r="211">
          <cell r="A211" t="str">
            <v>인테리어 필름 붙임SH-01, 알판마감㎡</v>
          </cell>
          <cell r="B211">
            <v>206</v>
          </cell>
          <cell r="D211" t="str">
            <v>인테리어 필름 붙임</v>
          </cell>
          <cell r="F211" t="str">
            <v>SH-01, 알판마감</v>
          </cell>
          <cell r="G211" t="str">
            <v>㎡</v>
          </cell>
          <cell r="H211">
            <v>52879</v>
          </cell>
          <cell r="I211">
            <v>10659</v>
          </cell>
          <cell r="J211" t="str">
            <v/>
          </cell>
          <cell r="K211">
            <v>63538</v>
          </cell>
          <cell r="L211" t="str">
            <v>제206호표</v>
          </cell>
        </row>
        <row r="212">
          <cell r="A212" t="str">
            <v>인테리어 필름 붙임SH-03, 알판마감㎡</v>
          </cell>
          <cell r="B212">
            <v>207</v>
          </cell>
          <cell r="D212" t="str">
            <v>인테리어 필름 붙임</v>
          </cell>
          <cell r="F212" t="str">
            <v>SH-03, 알판마감</v>
          </cell>
          <cell r="G212" t="str">
            <v>㎡</v>
          </cell>
          <cell r="H212">
            <v>46879</v>
          </cell>
          <cell r="I212">
            <v>10659</v>
          </cell>
          <cell r="J212" t="str">
            <v/>
          </cell>
          <cell r="K212">
            <v>57538</v>
          </cell>
          <cell r="L212" t="str">
            <v>제207호표</v>
          </cell>
        </row>
        <row r="213">
          <cell r="A213" t="str">
            <v>인테리어 필름 붙임SH-05㎡</v>
          </cell>
          <cell r="B213">
            <v>208</v>
          </cell>
          <cell r="D213" t="str">
            <v>인테리어 필름 붙임</v>
          </cell>
          <cell r="F213" t="str">
            <v>SH-05</v>
          </cell>
          <cell r="G213" t="str">
            <v>㎡</v>
          </cell>
          <cell r="H213">
            <v>46879</v>
          </cell>
          <cell r="I213">
            <v>10659</v>
          </cell>
          <cell r="J213" t="str">
            <v/>
          </cell>
          <cell r="K213">
            <v>57538</v>
          </cell>
          <cell r="L213" t="str">
            <v>제208호표</v>
          </cell>
        </row>
        <row r="214">
          <cell r="A214" t="str">
            <v>인테리어 필름 붙임SH-05㎡</v>
          </cell>
          <cell r="B214">
            <v>209</v>
          </cell>
          <cell r="D214" t="str">
            <v>인테리어 필름 붙임</v>
          </cell>
          <cell r="F214" t="str">
            <v>SH-05</v>
          </cell>
          <cell r="G214" t="str">
            <v>㎡</v>
          </cell>
          <cell r="H214">
            <v>46879</v>
          </cell>
          <cell r="I214">
            <v>10659</v>
          </cell>
          <cell r="J214" t="str">
            <v/>
          </cell>
          <cell r="K214">
            <v>57538</v>
          </cell>
          <cell r="L214" t="str">
            <v>제209호표</v>
          </cell>
        </row>
        <row r="215">
          <cell r="A215" t="str">
            <v>인테리어 필름 붙임SH-10, 알판마감㎡</v>
          </cell>
          <cell r="B215">
            <v>210</v>
          </cell>
          <cell r="D215" t="str">
            <v>인테리어 필름 붙임</v>
          </cell>
          <cell r="F215" t="str">
            <v>SH-10, 알판마감</v>
          </cell>
          <cell r="G215" t="str">
            <v>㎡</v>
          </cell>
          <cell r="H215">
            <v>43279</v>
          </cell>
          <cell r="I215">
            <v>10659</v>
          </cell>
          <cell r="J215" t="str">
            <v/>
          </cell>
          <cell r="K215">
            <v>53938</v>
          </cell>
          <cell r="L215" t="str">
            <v>제210호표</v>
          </cell>
        </row>
        <row r="216">
          <cell r="A216" t="str">
            <v>도장 바탕만들기콘크리트, 모르타르면㎡</v>
          </cell>
          <cell r="B216">
            <v>211</v>
          </cell>
          <cell r="D216" t="str">
            <v>도장 바탕만들기</v>
          </cell>
          <cell r="F216" t="str">
            <v>콘크리트, 모르타르면</v>
          </cell>
          <cell r="G216" t="str">
            <v>㎡</v>
          </cell>
          <cell r="H216">
            <v>358</v>
          </cell>
          <cell r="I216">
            <v>2735</v>
          </cell>
          <cell r="J216" t="str">
            <v/>
          </cell>
          <cell r="K216">
            <v>3093</v>
          </cell>
          <cell r="L216" t="str">
            <v>제211호표</v>
          </cell>
        </row>
        <row r="217">
          <cell r="A217" t="str">
            <v>도장 바탕만들기(천장)콘크리트, 모르타르면㎡</v>
          </cell>
          <cell r="B217">
            <v>212</v>
          </cell>
          <cell r="D217" t="str">
            <v>도장 바탕만들기(천장)</v>
          </cell>
          <cell r="F217" t="str">
            <v>콘크리트, 모르타르면</v>
          </cell>
          <cell r="G217" t="str">
            <v>㎡</v>
          </cell>
          <cell r="H217">
            <v>374</v>
          </cell>
          <cell r="I217">
            <v>3282</v>
          </cell>
          <cell r="J217" t="str">
            <v/>
          </cell>
          <cell r="K217">
            <v>3656</v>
          </cell>
          <cell r="L217" t="str">
            <v>제212호표</v>
          </cell>
        </row>
        <row r="218">
          <cell r="A218" t="str">
            <v>도장 바탕만들기(ALL PUTTY)벽체면(석고보드,합판면)㎡</v>
          </cell>
          <cell r="B218">
            <v>213</v>
          </cell>
          <cell r="D218" t="str">
            <v>도장 바탕만들기(ALL PUTTY)</v>
          </cell>
          <cell r="F218" t="str">
            <v>벽체면(석고보드,합판면)</v>
          </cell>
          <cell r="G218" t="str">
            <v>㎡</v>
          </cell>
          <cell r="H218">
            <v>3130</v>
          </cell>
          <cell r="I218">
            <v>19959</v>
          </cell>
          <cell r="J218" t="str">
            <v/>
          </cell>
          <cell r="K218">
            <v>23089</v>
          </cell>
          <cell r="L218" t="str">
            <v>제213호표</v>
          </cell>
        </row>
        <row r="219">
          <cell r="A219" t="str">
            <v>도장 바탕만들기(ALL PUTTY)천정면(석고보드,합판면)㎡</v>
          </cell>
          <cell r="B219">
            <v>214</v>
          </cell>
          <cell r="D219" t="str">
            <v>도장 바탕만들기(ALL PUTTY)</v>
          </cell>
          <cell r="F219" t="str">
            <v>천정면(석고보드,합판면)</v>
          </cell>
          <cell r="G219" t="str">
            <v>㎡</v>
          </cell>
          <cell r="H219">
            <v>3210</v>
          </cell>
          <cell r="I219">
            <v>23950</v>
          </cell>
          <cell r="J219" t="str">
            <v/>
          </cell>
          <cell r="K219">
            <v>27160</v>
          </cell>
          <cell r="L219" t="str">
            <v>제214호표</v>
          </cell>
        </row>
        <row r="220">
          <cell r="A220" t="str">
            <v>도장 바탕만들기(LINE PUTTY)석고보드면, 합판면㎡</v>
          </cell>
          <cell r="B220">
            <v>215</v>
          </cell>
          <cell r="D220" t="str">
            <v>도장 바탕만들기(LINE PUTTY)</v>
          </cell>
          <cell r="F220" t="str">
            <v>석고보드면, 합판면</v>
          </cell>
          <cell r="G220" t="str">
            <v>㎡</v>
          </cell>
          <cell r="H220">
            <v>2479</v>
          </cell>
          <cell r="I220">
            <v>10659</v>
          </cell>
          <cell r="J220" t="str">
            <v/>
          </cell>
          <cell r="K220">
            <v>13138</v>
          </cell>
          <cell r="L220" t="str">
            <v>제215호표</v>
          </cell>
        </row>
        <row r="221">
          <cell r="A221" t="str">
            <v>필름 바탕만들기(LINE PUTTY)석고보드면, 합판면㎡</v>
          </cell>
          <cell r="B221">
            <v>216</v>
          </cell>
          <cell r="D221" t="str">
            <v>필름 바탕만들기(LINE PUTTY)</v>
          </cell>
          <cell r="F221" t="str">
            <v>석고보드면, 합판면</v>
          </cell>
          <cell r="G221" t="str">
            <v>㎡</v>
          </cell>
          <cell r="H221">
            <v>2479</v>
          </cell>
          <cell r="I221">
            <v>10659</v>
          </cell>
          <cell r="J221" t="str">
            <v/>
          </cell>
          <cell r="K221">
            <v>13138</v>
          </cell>
          <cell r="L221" t="str">
            <v>제216호표</v>
          </cell>
        </row>
        <row r="222">
          <cell r="A222" t="str">
            <v>LINE PUTTY철재면㎡</v>
          </cell>
          <cell r="B222">
            <v>217</v>
          </cell>
          <cell r="D222" t="str">
            <v>LINE PUTTY</v>
          </cell>
          <cell r="F222" t="str">
            <v>철재면</v>
          </cell>
          <cell r="G222" t="str">
            <v>㎡</v>
          </cell>
          <cell r="H222">
            <v>4778</v>
          </cell>
          <cell r="I222">
            <v>10659</v>
          </cell>
          <cell r="J222" t="str">
            <v/>
          </cell>
          <cell r="K222">
            <v>15437</v>
          </cell>
          <cell r="L222" t="str">
            <v>제217호표</v>
          </cell>
        </row>
        <row r="223">
          <cell r="A223" t="str">
            <v>도장작업시보양작업㎡</v>
          </cell>
          <cell r="B223">
            <v>218</v>
          </cell>
          <cell r="D223" t="str">
            <v>도장작업시보양작업</v>
          </cell>
          <cell r="G223" t="str">
            <v>㎡</v>
          </cell>
          <cell r="H223">
            <v>1384</v>
          </cell>
          <cell r="I223">
            <v>2506</v>
          </cell>
          <cell r="J223" t="str">
            <v/>
          </cell>
          <cell r="K223">
            <v>3890</v>
          </cell>
          <cell r="L223" t="str">
            <v>제218호표</v>
          </cell>
        </row>
        <row r="224">
          <cell r="A224" t="str">
            <v>녹막이페인트벽체2회㎡</v>
          </cell>
          <cell r="B224">
            <v>219</v>
          </cell>
          <cell r="D224" t="str">
            <v>녹막이페인트</v>
          </cell>
          <cell r="F224" t="str">
            <v>벽체2회</v>
          </cell>
          <cell r="G224" t="str">
            <v>㎡</v>
          </cell>
          <cell r="H224">
            <v>1421</v>
          </cell>
          <cell r="I224">
            <v>8707</v>
          </cell>
          <cell r="J224" t="str">
            <v/>
          </cell>
          <cell r="K224">
            <v>10128</v>
          </cell>
          <cell r="L224" t="str">
            <v>제219호표</v>
          </cell>
        </row>
        <row r="225">
          <cell r="A225" t="str">
            <v>철골 내화 피복뿜칠2시간내화, THK=20mm내외㎡</v>
          </cell>
          <cell r="B225">
            <v>220</v>
          </cell>
          <cell r="D225" t="str">
            <v>철골 내화 피복뿜칠</v>
          </cell>
          <cell r="F225" t="str">
            <v>2시간내화, THK=20mm내외</v>
          </cell>
          <cell r="G225" t="str">
            <v>㎡</v>
          </cell>
          <cell r="H225">
            <v>3298</v>
          </cell>
          <cell r="I225">
            <v>7774</v>
          </cell>
          <cell r="J225">
            <v>176</v>
          </cell>
          <cell r="K225">
            <v>11248</v>
          </cell>
          <cell r="L225" t="str">
            <v>제220호표</v>
          </cell>
        </row>
        <row r="226">
          <cell r="A226" t="str">
            <v>칼라락카목재면기준㎡</v>
          </cell>
          <cell r="B226">
            <v>221</v>
          </cell>
          <cell r="D226" t="str">
            <v>칼라락카</v>
          </cell>
          <cell r="F226" t="str">
            <v>목재면기준</v>
          </cell>
          <cell r="G226" t="str">
            <v>㎡</v>
          </cell>
          <cell r="H226">
            <v>10770</v>
          </cell>
          <cell r="I226">
            <v>32044</v>
          </cell>
          <cell r="J226" t="str">
            <v/>
          </cell>
          <cell r="K226">
            <v>42814</v>
          </cell>
          <cell r="L226" t="str">
            <v>제221호표</v>
          </cell>
        </row>
        <row r="227">
          <cell r="A227" t="str">
            <v>칼라락카철재면기준㎡</v>
          </cell>
          <cell r="B227">
            <v>222</v>
          </cell>
          <cell r="D227" t="str">
            <v>칼라락카</v>
          </cell>
          <cell r="F227" t="str">
            <v>철재면기준</v>
          </cell>
          <cell r="G227" t="str">
            <v>㎡</v>
          </cell>
          <cell r="H227">
            <v>12149</v>
          </cell>
          <cell r="I227">
            <v>32044</v>
          </cell>
          <cell r="J227" t="str">
            <v/>
          </cell>
          <cell r="K227">
            <v>44193</v>
          </cell>
          <cell r="L227" t="str">
            <v>제222호표</v>
          </cell>
        </row>
        <row r="228">
          <cell r="A228" t="str">
            <v>투명락카목재면기준㎡</v>
          </cell>
          <cell r="B228">
            <v>223</v>
          </cell>
          <cell r="D228" t="str">
            <v>투명락카</v>
          </cell>
          <cell r="F228" t="str">
            <v>목재면기준</v>
          </cell>
          <cell r="G228" t="str">
            <v>㎡</v>
          </cell>
          <cell r="H228">
            <v>9408</v>
          </cell>
          <cell r="I228">
            <v>59013</v>
          </cell>
          <cell r="J228" t="str">
            <v/>
          </cell>
          <cell r="K228">
            <v>68421</v>
          </cell>
          <cell r="L228" t="str">
            <v>제223호표</v>
          </cell>
        </row>
        <row r="229">
          <cell r="A229" t="str">
            <v>PAINT(PT-01/02)지정V.P. 지정등박스류㎡</v>
          </cell>
          <cell r="B229">
            <v>224</v>
          </cell>
          <cell r="D229" t="str">
            <v>PAINT(PT-01/02)</v>
          </cell>
          <cell r="F229" t="str">
            <v>지정V.P. 지정등박스류</v>
          </cell>
          <cell r="G229" t="str">
            <v>㎡</v>
          </cell>
          <cell r="H229">
            <v>5018</v>
          </cell>
          <cell r="I229">
            <v>24262</v>
          </cell>
          <cell r="J229" t="str">
            <v/>
          </cell>
          <cell r="K229">
            <v>29280</v>
          </cell>
          <cell r="L229" t="str">
            <v>제224호표</v>
          </cell>
        </row>
        <row r="230">
          <cell r="A230" t="str">
            <v>PAINT(PT-01)지정V.P. 천정면㎡</v>
          </cell>
          <cell r="B230">
            <v>225</v>
          </cell>
          <cell r="D230" t="str">
            <v>PAINT(PT-01)</v>
          </cell>
          <cell r="F230" t="str">
            <v>지정V.P. 천정면</v>
          </cell>
          <cell r="G230" t="str">
            <v>㎡</v>
          </cell>
          <cell r="H230">
            <v>5018</v>
          </cell>
          <cell r="I230">
            <v>24262</v>
          </cell>
          <cell r="J230" t="str">
            <v/>
          </cell>
          <cell r="K230">
            <v>29280</v>
          </cell>
          <cell r="L230" t="str">
            <v>제225호표</v>
          </cell>
        </row>
        <row r="231">
          <cell r="A231" t="str">
            <v>PAINT(PT-02)지정V.P. 천정면㎡</v>
          </cell>
          <cell r="B231">
            <v>226</v>
          </cell>
          <cell r="D231" t="str">
            <v>PAINT(PT-02)</v>
          </cell>
          <cell r="F231" t="str">
            <v>지정V.P. 천정면</v>
          </cell>
          <cell r="G231" t="str">
            <v>㎡</v>
          </cell>
          <cell r="H231">
            <v>5018</v>
          </cell>
          <cell r="I231">
            <v>24262</v>
          </cell>
          <cell r="J231" t="str">
            <v/>
          </cell>
          <cell r="K231">
            <v>29280</v>
          </cell>
          <cell r="L231" t="str">
            <v>제226호표</v>
          </cell>
        </row>
        <row r="232">
          <cell r="A232" t="str">
            <v>PAINT(PT-01)지정V.P. 벽체면㎡</v>
          </cell>
          <cell r="B232">
            <v>227</v>
          </cell>
          <cell r="D232" t="str">
            <v>PAINT(PT-01)</v>
          </cell>
          <cell r="F232" t="str">
            <v>지정V.P. 벽체면</v>
          </cell>
          <cell r="G232" t="str">
            <v>㎡</v>
          </cell>
          <cell r="H232">
            <v>4600</v>
          </cell>
          <cell r="I232">
            <v>20218</v>
          </cell>
          <cell r="J232" t="str">
            <v/>
          </cell>
          <cell r="K232">
            <v>24818</v>
          </cell>
          <cell r="L232" t="str">
            <v>제227호표</v>
          </cell>
        </row>
        <row r="233">
          <cell r="A233" t="str">
            <v>PAINT(PT-02)지정V.P. 벽체면㎡</v>
          </cell>
          <cell r="B233">
            <v>228</v>
          </cell>
          <cell r="D233" t="str">
            <v>PAINT(PT-02)</v>
          </cell>
          <cell r="F233" t="str">
            <v>지정V.P. 벽체면</v>
          </cell>
          <cell r="G233" t="str">
            <v>㎡</v>
          </cell>
          <cell r="H233">
            <v>4600</v>
          </cell>
          <cell r="I233">
            <v>20218</v>
          </cell>
          <cell r="J233" t="str">
            <v/>
          </cell>
          <cell r="K233">
            <v>24818</v>
          </cell>
          <cell r="L233" t="str">
            <v>제228호표</v>
          </cell>
        </row>
        <row r="234">
          <cell r="A234" t="str">
            <v>걸레받이 도장(PT-02)H100-H50내외, 지정V.P.m</v>
          </cell>
          <cell r="B234">
            <v>229</v>
          </cell>
          <cell r="D234" t="str">
            <v>걸레받이 도장(PT-02)</v>
          </cell>
          <cell r="F234" t="str">
            <v>H100-H50내외, 지정V.P.</v>
          </cell>
          <cell r="G234" t="str">
            <v>m</v>
          </cell>
          <cell r="H234">
            <v>198</v>
          </cell>
          <cell r="I234">
            <v>2176</v>
          </cell>
          <cell r="J234" t="str">
            <v/>
          </cell>
          <cell r="K234">
            <v>2374</v>
          </cell>
          <cell r="L234" t="str">
            <v>제229호표</v>
          </cell>
        </row>
        <row r="235">
          <cell r="A235" t="str">
            <v>수성페인트(로울러)내벽3회㎡</v>
          </cell>
          <cell r="B235">
            <v>230</v>
          </cell>
          <cell r="D235" t="str">
            <v>수성페인트(로울러)</v>
          </cell>
          <cell r="F235" t="str">
            <v>내벽3회</v>
          </cell>
          <cell r="G235" t="str">
            <v>㎡</v>
          </cell>
          <cell r="H235">
            <v>3784</v>
          </cell>
          <cell r="I235">
            <v>15656</v>
          </cell>
          <cell r="J235" t="str">
            <v/>
          </cell>
          <cell r="K235">
            <v>19440</v>
          </cell>
          <cell r="L235" t="str">
            <v>제230호표</v>
          </cell>
        </row>
        <row r="236">
          <cell r="A236" t="str">
            <v>수성페인트(로울러)내부천정3회㎡</v>
          </cell>
          <cell r="B236">
            <v>231</v>
          </cell>
          <cell r="D236" t="str">
            <v>수성페인트(로울러)</v>
          </cell>
          <cell r="F236" t="str">
            <v>내부천정3회</v>
          </cell>
          <cell r="G236" t="str">
            <v>㎡</v>
          </cell>
          <cell r="H236">
            <v>3788</v>
          </cell>
          <cell r="I236">
            <v>18286</v>
          </cell>
          <cell r="J236" t="str">
            <v/>
          </cell>
          <cell r="K236">
            <v>22074</v>
          </cell>
          <cell r="L236" t="str">
            <v>제231호표</v>
          </cell>
        </row>
        <row r="237">
          <cell r="A237" t="str">
            <v>수성페인트(뿜칠)내부천정2회㎡</v>
          </cell>
          <cell r="B237">
            <v>232</v>
          </cell>
          <cell r="D237" t="str">
            <v>수성페인트(뿜칠)</v>
          </cell>
          <cell r="F237" t="str">
            <v>내부천정2회</v>
          </cell>
          <cell r="G237" t="str">
            <v>㎡</v>
          </cell>
          <cell r="H237">
            <v>3483</v>
          </cell>
          <cell r="I237">
            <v>6407</v>
          </cell>
          <cell r="J237" t="str">
            <v/>
          </cell>
          <cell r="K237">
            <v>9890</v>
          </cell>
          <cell r="L237" t="str">
            <v>제232호표</v>
          </cell>
        </row>
        <row r="238">
          <cell r="A238" t="str">
            <v>유리끼우기THK=5mm 이하㎡</v>
          </cell>
          <cell r="B238">
            <v>233</v>
          </cell>
          <cell r="D238" t="str">
            <v>유리끼우기</v>
          </cell>
          <cell r="F238" t="str">
            <v>THK=5mm 이하</v>
          </cell>
          <cell r="G238" t="str">
            <v>㎡</v>
          </cell>
          <cell r="H238">
            <v>1500</v>
          </cell>
          <cell r="I238">
            <v>22737</v>
          </cell>
          <cell r="J238" t="str">
            <v/>
          </cell>
          <cell r="K238">
            <v>24237</v>
          </cell>
          <cell r="L238" t="str">
            <v>제233호표</v>
          </cell>
        </row>
        <row r="239">
          <cell r="A239" t="str">
            <v>유리끼우기THK=9mm 이하㎡</v>
          </cell>
          <cell r="B239">
            <v>234</v>
          </cell>
          <cell r="D239" t="str">
            <v>유리끼우기</v>
          </cell>
          <cell r="F239" t="str">
            <v>THK=9mm 이하</v>
          </cell>
          <cell r="G239" t="str">
            <v>㎡</v>
          </cell>
          <cell r="H239">
            <v>1500</v>
          </cell>
          <cell r="I239">
            <v>26044</v>
          </cell>
          <cell r="J239" t="str">
            <v/>
          </cell>
          <cell r="K239">
            <v>27544</v>
          </cell>
          <cell r="L239" t="str">
            <v>제234호표</v>
          </cell>
        </row>
        <row r="240">
          <cell r="A240" t="str">
            <v>유리끼우기THK=12mm 이하㎡</v>
          </cell>
          <cell r="B240">
            <v>235</v>
          </cell>
          <cell r="D240" t="str">
            <v>유리끼우기</v>
          </cell>
          <cell r="F240" t="str">
            <v>THK=12mm 이하</v>
          </cell>
          <cell r="G240" t="str">
            <v>㎡</v>
          </cell>
          <cell r="H240">
            <v>1500</v>
          </cell>
          <cell r="I240">
            <v>33564</v>
          </cell>
          <cell r="J240" t="str">
            <v/>
          </cell>
          <cell r="K240">
            <v>35064</v>
          </cell>
          <cell r="L240" t="str">
            <v>제235호표</v>
          </cell>
        </row>
        <row r="241">
          <cell r="A241" t="str">
            <v>강화유리(GL-01)THK=10mm㎡</v>
          </cell>
          <cell r="B241">
            <v>236</v>
          </cell>
          <cell r="D241" t="str">
            <v>강화유리(GL-01)</v>
          </cell>
          <cell r="F241" t="str">
            <v>THK=10mm</v>
          </cell>
          <cell r="G241" t="str">
            <v>㎡</v>
          </cell>
          <cell r="H241">
            <v>44021</v>
          </cell>
          <cell r="I241">
            <v>33564</v>
          </cell>
          <cell r="J241" t="str">
            <v/>
          </cell>
          <cell r="K241">
            <v>77585</v>
          </cell>
          <cell r="L241" t="str">
            <v>제236호표</v>
          </cell>
        </row>
        <row r="242">
          <cell r="A242" t="str">
            <v>곡면 강화유리(GL-01)THK=10mm㎡</v>
          </cell>
          <cell r="B242">
            <v>237</v>
          </cell>
          <cell r="D242" t="str">
            <v>곡면 강화유리(GL-01)</v>
          </cell>
          <cell r="F242" t="str">
            <v>THK=10mm</v>
          </cell>
          <cell r="G242" t="str">
            <v>㎡</v>
          </cell>
          <cell r="H242">
            <v>122700</v>
          </cell>
          <cell r="I242">
            <v>33564</v>
          </cell>
          <cell r="J242" t="str">
            <v/>
          </cell>
          <cell r="K242">
            <v>156264</v>
          </cell>
          <cell r="L242" t="str">
            <v>제237호표</v>
          </cell>
        </row>
        <row r="243">
          <cell r="A243" t="str">
            <v>은경(Mirror)(GL-02)THK=5mm㎡</v>
          </cell>
          <cell r="B243">
            <v>238</v>
          </cell>
          <cell r="D243" t="str">
            <v>은경(Mirror)(GL-02)</v>
          </cell>
          <cell r="F243" t="str">
            <v>THK=5mm</v>
          </cell>
          <cell r="G243" t="str">
            <v>㎡</v>
          </cell>
          <cell r="H243">
            <v>30184</v>
          </cell>
          <cell r="I243">
            <v>22737</v>
          </cell>
          <cell r="J243" t="str">
            <v/>
          </cell>
          <cell r="K243">
            <v>52921</v>
          </cell>
          <cell r="L243" t="str">
            <v>제238호표</v>
          </cell>
        </row>
        <row r="244">
          <cell r="A244" t="str">
            <v>SATIN GLASS(GL-03)THK=5mm㎡</v>
          </cell>
          <cell r="B244">
            <v>239</v>
          </cell>
          <cell r="D244" t="str">
            <v>SATIN GLASS(GL-03)</v>
          </cell>
          <cell r="F244" t="str">
            <v>THK=5mm</v>
          </cell>
          <cell r="G244" t="str">
            <v>㎡</v>
          </cell>
          <cell r="H244">
            <v>163100</v>
          </cell>
          <cell r="I244">
            <v>22737</v>
          </cell>
          <cell r="J244" t="str">
            <v/>
          </cell>
          <cell r="K244">
            <v>185837</v>
          </cell>
          <cell r="L244" t="str">
            <v>제239호표</v>
          </cell>
        </row>
        <row r="245">
          <cell r="A245" t="str">
            <v>BACK PAINT GLASS(GL-04)THK=5mm㎡</v>
          </cell>
          <cell r="B245">
            <v>240</v>
          </cell>
          <cell r="D245" t="str">
            <v>BACK PAINT GLASS(GL-04)</v>
          </cell>
          <cell r="F245" t="str">
            <v>THK=5mm</v>
          </cell>
          <cell r="G245" t="str">
            <v>㎡</v>
          </cell>
          <cell r="H245">
            <v>82300</v>
          </cell>
          <cell r="I245">
            <v>22737</v>
          </cell>
          <cell r="J245" t="str">
            <v/>
          </cell>
          <cell r="K245">
            <v>105037</v>
          </cell>
          <cell r="L245" t="str">
            <v>제240호표</v>
          </cell>
        </row>
        <row r="246">
          <cell r="A246" t="str">
            <v>BRONZE MIRROR(GL-05)THK=5mm㎡</v>
          </cell>
          <cell r="B246">
            <v>241</v>
          </cell>
          <cell r="D246" t="str">
            <v>BRONZE MIRROR(GL-05)</v>
          </cell>
          <cell r="F246" t="str">
            <v>THK=5mm</v>
          </cell>
          <cell r="G246" t="str">
            <v>㎡</v>
          </cell>
          <cell r="H246">
            <v>163100</v>
          </cell>
          <cell r="I246">
            <v>22737</v>
          </cell>
          <cell r="J246" t="str">
            <v/>
          </cell>
          <cell r="K246">
            <v>185837</v>
          </cell>
          <cell r="L246" t="str">
            <v>제241호표</v>
          </cell>
        </row>
        <row r="247">
          <cell r="A247" t="str">
            <v>BRONZE GLASS SATIN(GL-06)THK=5mm㎡</v>
          </cell>
          <cell r="B247">
            <v>242</v>
          </cell>
          <cell r="D247" t="str">
            <v>BRONZE GLASS SATIN(GL-06)</v>
          </cell>
          <cell r="F247" t="str">
            <v>THK=5mm</v>
          </cell>
          <cell r="G247" t="str">
            <v>㎡</v>
          </cell>
          <cell r="H247">
            <v>163100</v>
          </cell>
          <cell r="I247">
            <v>22737</v>
          </cell>
          <cell r="J247" t="str">
            <v/>
          </cell>
          <cell r="K247">
            <v>185837</v>
          </cell>
          <cell r="L247" t="str">
            <v>제242호표</v>
          </cell>
        </row>
        <row r="248">
          <cell r="A248" t="str">
            <v>목재창호 설치여닫이창호 1.0-3.0㎡이하개소</v>
          </cell>
          <cell r="B248">
            <v>243</v>
          </cell>
          <cell r="D248" t="str">
            <v>목재창호 설치</v>
          </cell>
          <cell r="F248" t="str">
            <v>여닫이창호 1.0-3.0㎡이하</v>
          </cell>
          <cell r="G248" t="str">
            <v>개소</v>
          </cell>
          <cell r="H248" t="str">
            <v/>
          </cell>
          <cell r="I248">
            <v>88657</v>
          </cell>
          <cell r="J248">
            <v>2659</v>
          </cell>
          <cell r="K248">
            <v>91316</v>
          </cell>
          <cell r="L248" t="str">
            <v>제243호표</v>
          </cell>
        </row>
        <row r="249">
          <cell r="A249" t="str">
            <v>강재창호 설치여닫이창호 1.0-3.0㎡이하개소</v>
          </cell>
          <cell r="B249">
            <v>244</v>
          </cell>
          <cell r="D249" t="str">
            <v>강재창호 설치</v>
          </cell>
          <cell r="F249" t="str">
            <v>여닫이창호 1.0-3.0㎡이하</v>
          </cell>
          <cell r="G249" t="str">
            <v>개소</v>
          </cell>
          <cell r="H249" t="str">
            <v/>
          </cell>
          <cell r="I249">
            <v>124815</v>
          </cell>
          <cell r="J249">
            <v>3744</v>
          </cell>
          <cell r="K249">
            <v>128559</v>
          </cell>
          <cell r="L249" t="str">
            <v>제244호표</v>
          </cell>
        </row>
        <row r="250">
          <cell r="A250" t="str">
            <v>강재창호 설치여닫이창호 3.0-6.0㎡이하개소</v>
          </cell>
          <cell r="B250">
            <v>245</v>
          </cell>
          <cell r="D250" t="str">
            <v>강재창호 설치</v>
          </cell>
          <cell r="F250" t="str">
            <v>여닫이창호 3.0-6.0㎡이하</v>
          </cell>
          <cell r="G250" t="str">
            <v>개소</v>
          </cell>
          <cell r="H250" t="str">
            <v/>
          </cell>
          <cell r="I250">
            <v>161877</v>
          </cell>
          <cell r="J250">
            <v>4856</v>
          </cell>
          <cell r="K250">
            <v>166733</v>
          </cell>
          <cell r="L250" t="str">
            <v>제245호표</v>
          </cell>
        </row>
        <row r="251">
          <cell r="A251" t="str">
            <v>GD-0110000*2800, 하드웨어 포함SET</v>
          </cell>
          <cell r="B251">
            <v>246</v>
          </cell>
          <cell r="D251" t="str">
            <v>GD-01</v>
          </cell>
          <cell r="F251" t="str">
            <v>10000*2800, 하드웨어 포함</v>
          </cell>
          <cell r="G251" t="str">
            <v>SET</v>
          </cell>
          <cell r="H251">
            <v>7618842</v>
          </cell>
          <cell r="I251">
            <v>2613230</v>
          </cell>
          <cell r="J251">
            <v>14568</v>
          </cell>
          <cell r="K251">
            <v>10246640</v>
          </cell>
          <cell r="L251" t="str">
            <v>제246호표</v>
          </cell>
        </row>
        <row r="252">
          <cell r="A252" t="str">
            <v>GD-024405*2800, 하드웨어 포함SET</v>
          </cell>
          <cell r="B252">
            <v>247</v>
          </cell>
          <cell r="D252" t="str">
            <v>GD-02</v>
          </cell>
          <cell r="F252" t="str">
            <v>4405*2800, 하드웨어 포함</v>
          </cell>
          <cell r="G252" t="str">
            <v>SET</v>
          </cell>
          <cell r="H252">
            <v>4395981</v>
          </cell>
          <cell r="I252">
            <v>1141014</v>
          </cell>
          <cell r="J252">
            <v>9712</v>
          </cell>
          <cell r="K252">
            <v>5546707</v>
          </cell>
          <cell r="L252" t="str">
            <v>제247호표</v>
          </cell>
        </row>
        <row r="253">
          <cell r="A253" t="str">
            <v>GD-035390*3300, 하드웨어 포함SET</v>
          </cell>
          <cell r="B253">
            <v>248</v>
          </cell>
          <cell r="D253" t="str">
            <v>GD-03</v>
          </cell>
          <cell r="F253" t="str">
            <v>5390*3300, 하드웨어 포함</v>
          </cell>
          <cell r="G253" t="str">
            <v>SET</v>
          </cell>
          <cell r="H253">
            <v>2556167</v>
          </cell>
          <cell r="I253">
            <v>1463855</v>
          </cell>
          <cell r="J253">
            <v>4856</v>
          </cell>
          <cell r="K253">
            <v>4024878</v>
          </cell>
          <cell r="L253" t="str">
            <v>제248호표</v>
          </cell>
        </row>
        <row r="254">
          <cell r="A254" t="str">
            <v>GD-04900*2400, 하드웨어포함SET</v>
          </cell>
          <cell r="B254">
            <v>249</v>
          </cell>
          <cell r="D254" t="str">
            <v>GD-04</v>
          </cell>
          <cell r="F254" t="str">
            <v>900*2400, 하드웨어포함</v>
          </cell>
          <cell r="G254" t="str">
            <v>SET</v>
          </cell>
          <cell r="H254">
            <v>590000</v>
          </cell>
          <cell r="I254">
            <v>124815</v>
          </cell>
          <cell r="J254">
            <v>3744</v>
          </cell>
          <cell r="K254">
            <v>718559</v>
          </cell>
          <cell r="L254" t="str">
            <v>제249호표</v>
          </cell>
        </row>
        <row r="255">
          <cell r="A255" t="str">
            <v>GD-05900*3000, 란마유리, 하드웨어 포함SET</v>
          </cell>
          <cell r="B255">
            <v>250</v>
          </cell>
          <cell r="D255" t="str">
            <v>GD-05</v>
          </cell>
          <cell r="F255" t="str">
            <v>900*3000, 란마유리, 하드웨어 포함</v>
          </cell>
          <cell r="G255" t="str">
            <v>SET</v>
          </cell>
          <cell r="H255">
            <v>713771</v>
          </cell>
          <cell r="I255">
            <v>142939</v>
          </cell>
          <cell r="J255">
            <v>3744</v>
          </cell>
          <cell r="K255">
            <v>860454</v>
          </cell>
          <cell r="L255" t="str">
            <v>제250호표</v>
          </cell>
        </row>
        <row r="256">
          <cell r="A256" t="str">
            <v>GD-061000*2400, 하드웨어 포함SET</v>
          </cell>
          <cell r="B256">
            <v>251</v>
          </cell>
          <cell r="D256" t="str">
            <v>GD-06</v>
          </cell>
          <cell r="F256" t="str">
            <v>1000*2400, 하드웨어 포함</v>
          </cell>
          <cell r="G256" t="str">
            <v>SET</v>
          </cell>
          <cell r="H256">
            <v>500000</v>
          </cell>
          <cell r="I256">
            <v>124815</v>
          </cell>
          <cell r="J256">
            <v>3744</v>
          </cell>
          <cell r="K256">
            <v>628559</v>
          </cell>
          <cell r="L256" t="str">
            <v>제251호표</v>
          </cell>
        </row>
        <row r="257">
          <cell r="A257" t="str">
            <v>SD-011000*2400, 하드웨어 포함SET</v>
          </cell>
          <cell r="B257">
            <v>252</v>
          </cell>
          <cell r="D257" t="str">
            <v>SD-01</v>
          </cell>
          <cell r="F257" t="str">
            <v>1000*2400, 하드웨어 포함</v>
          </cell>
          <cell r="G257" t="str">
            <v>SET</v>
          </cell>
          <cell r="H257">
            <v>1200000</v>
          </cell>
          <cell r="I257">
            <v>124815</v>
          </cell>
          <cell r="J257">
            <v>3744</v>
          </cell>
          <cell r="K257">
            <v>1328559</v>
          </cell>
          <cell r="L257" t="str">
            <v>제252호표</v>
          </cell>
        </row>
        <row r="258">
          <cell r="A258" t="str">
            <v>SD-02900*2100, 하드웨어 포함SET</v>
          </cell>
          <cell r="B258">
            <v>253</v>
          </cell>
          <cell r="D258" t="str">
            <v>SD-02</v>
          </cell>
          <cell r="F258" t="str">
            <v>900*2100, 하드웨어 포함</v>
          </cell>
          <cell r="G258" t="str">
            <v>SET</v>
          </cell>
          <cell r="H258">
            <v>1100000</v>
          </cell>
          <cell r="I258">
            <v>124815</v>
          </cell>
          <cell r="J258">
            <v>3744</v>
          </cell>
          <cell r="K258">
            <v>1228559</v>
          </cell>
          <cell r="L258" t="str">
            <v>제253호표</v>
          </cell>
        </row>
        <row r="259">
          <cell r="A259" t="str">
            <v>SD-031000*2100, 하드웨어 포함SET</v>
          </cell>
          <cell r="B259">
            <v>254</v>
          </cell>
          <cell r="D259" t="str">
            <v>SD-03</v>
          </cell>
          <cell r="F259" t="str">
            <v>1000*2100, 하드웨어 포함</v>
          </cell>
          <cell r="G259" t="str">
            <v>SET</v>
          </cell>
          <cell r="H259">
            <v>1400000</v>
          </cell>
          <cell r="I259">
            <v>124815</v>
          </cell>
          <cell r="J259">
            <v>3744</v>
          </cell>
          <cell r="K259">
            <v>1528559</v>
          </cell>
          <cell r="L259" t="str">
            <v>제254호표</v>
          </cell>
        </row>
        <row r="260">
          <cell r="A260" t="str">
            <v>SD-042150*2100, 하드웨어 포함SET</v>
          </cell>
          <cell r="B260">
            <v>255</v>
          </cell>
          <cell r="D260" t="str">
            <v>SD-04</v>
          </cell>
          <cell r="F260" t="str">
            <v>2150*2100, 하드웨어 포함</v>
          </cell>
          <cell r="G260" t="str">
            <v>SET</v>
          </cell>
          <cell r="H260">
            <v>1800000</v>
          </cell>
          <cell r="I260">
            <v>161877</v>
          </cell>
          <cell r="J260">
            <v>4856</v>
          </cell>
          <cell r="K260">
            <v>1966733</v>
          </cell>
          <cell r="L260" t="str">
            <v>제255호표</v>
          </cell>
        </row>
        <row r="261">
          <cell r="A261" t="str">
            <v>SD-05600*2400, 하드웨어 포함SET</v>
          </cell>
          <cell r="B261">
            <v>256</v>
          </cell>
          <cell r="D261" t="str">
            <v>SD-05</v>
          </cell>
          <cell r="F261" t="str">
            <v>600*2400, 하드웨어 포함</v>
          </cell>
          <cell r="G261" t="str">
            <v>SET</v>
          </cell>
          <cell r="H261">
            <v>1280000</v>
          </cell>
          <cell r="I261">
            <v>124815</v>
          </cell>
          <cell r="J261">
            <v>3744</v>
          </cell>
          <cell r="K261">
            <v>1408559</v>
          </cell>
          <cell r="L261" t="str">
            <v>제256호표</v>
          </cell>
        </row>
        <row r="262">
          <cell r="A262" t="str">
            <v>SD-06920*2400, 하드웨어 포함SET</v>
          </cell>
          <cell r="B262">
            <v>257</v>
          </cell>
          <cell r="D262" t="str">
            <v>SD-06</v>
          </cell>
          <cell r="F262" t="str">
            <v>920*2400, 하드웨어 포함</v>
          </cell>
          <cell r="G262" t="str">
            <v>SET</v>
          </cell>
          <cell r="H262">
            <v>1000000</v>
          </cell>
          <cell r="I262">
            <v>124815</v>
          </cell>
          <cell r="J262">
            <v>3744</v>
          </cell>
          <cell r="K262">
            <v>1128559</v>
          </cell>
          <cell r="L262" t="str">
            <v>제257호표</v>
          </cell>
        </row>
        <row r="263">
          <cell r="A263" t="str">
            <v>WD-01900*2400, 하드웨어 포함SET</v>
          </cell>
          <cell r="B263">
            <v>258</v>
          </cell>
          <cell r="D263" t="str">
            <v>WD-01</v>
          </cell>
          <cell r="F263" t="str">
            <v>900*2400, 하드웨어 포함</v>
          </cell>
          <cell r="G263" t="str">
            <v>SET</v>
          </cell>
          <cell r="H263">
            <v>950000</v>
          </cell>
          <cell r="I263">
            <v>88657</v>
          </cell>
          <cell r="J263">
            <v>2659</v>
          </cell>
          <cell r="K263">
            <v>1041316</v>
          </cell>
          <cell r="L263" t="str">
            <v>제258호표</v>
          </cell>
        </row>
        <row r="264">
          <cell r="A264" t="str">
            <v>SSD-011000*2100, 하드웨어 포함SET</v>
          </cell>
          <cell r="B264">
            <v>259</v>
          </cell>
          <cell r="D264" t="str">
            <v>SSD-01</v>
          </cell>
          <cell r="F264" t="str">
            <v>1000*2100, 하드웨어 포함</v>
          </cell>
          <cell r="G264" t="str">
            <v>SET</v>
          </cell>
          <cell r="H264">
            <v>950000</v>
          </cell>
          <cell r="I264">
            <v>124815</v>
          </cell>
          <cell r="J264">
            <v>3744</v>
          </cell>
          <cell r="K264">
            <v>1078559</v>
          </cell>
          <cell r="L264" t="str">
            <v>제259호표</v>
          </cell>
        </row>
        <row r="265">
          <cell r="A265" t="str">
            <v>FSD-011100*2800, 하드웨어 포함SET</v>
          </cell>
          <cell r="B265">
            <v>260</v>
          </cell>
          <cell r="D265" t="str">
            <v>FSD-01</v>
          </cell>
          <cell r="F265" t="str">
            <v>1100*2800, 하드웨어 포함</v>
          </cell>
          <cell r="G265" t="str">
            <v>SET</v>
          </cell>
          <cell r="H265">
            <v>950000</v>
          </cell>
          <cell r="I265">
            <v>124815</v>
          </cell>
          <cell r="J265">
            <v>3744</v>
          </cell>
          <cell r="K265">
            <v>1078559</v>
          </cell>
          <cell r="L265" t="str">
            <v>제260호표</v>
          </cell>
        </row>
        <row r="266">
          <cell r="A266" t="str">
            <v/>
          </cell>
        </row>
        <row r="267">
          <cell r="A267" t="str">
            <v/>
          </cell>
        </row>
      </sheetData>
      <sheetData sheetId="8" refreshError="1"/>
      <sheetData sheetId="9">
        <row r="1">
          <cell r="B1" t="str">
            <v xml:space="preserve">&lt; 표 : 6 &gt; </v>
          </cell>
        </row>
        <row r="2">
          <cell r="B2" t="str">
            <v>단가조사비교표</v>
          </cell>
        </row>
        <row r="4">
          <cell r="B4" t="str">
            <v>건명 : 영락교회 50주년기념관 코이노니아 공간 인테리어 공사 (1. 인테리어부문)</v>
          </cell>
        </row>
        <row r="5">
          <cell r="B5" t="str">
            <v>순번</v>
          </cell>
        </row>
        <row r="8">
          <cell r="A8" t="str">
            <v>H-BEAM(SM275)H-588X300X12X20, 151.0(㎏/m)KG</v>
          </cell>
          <cell r="B8">
            <v>1</v>
          </cell>
        </row>
        <row r="9">
          <cell r="A9" t="str">
            <v>H-BEAM(SM275)H-500X200X10X16, 89.6(㎏/m)KG</v>
          </cell>
          <cell r="B9">
            <v>2</v>
          </cell>
        </row>
        <row r="10">
          <cell r="A10" t="str">
            <v>H-BEAM(SM275)H-400X200X8X13, 66.6(㎏/m)KG</v>
          </cell>
          <cell r="B10">
            <v>3</v>
          </cell>
        </row>
        <row r="11">
          <cell r="A11" t="str">
            <v>H-BEAM(SM275)H-300X150X6.5X9, 36.7(㎏/m)KG</v>
          </cell>
          <cell r="B11">
            <v>4</v>
          </cell>
        </row>
        <row r="12">
          <cell r="A12" t="str">
            <v>H-BEAM(SM275)H-200X100X5.5X8, 21.3(㎏/m)KG</v>
          </cell>
          <cell r="B12">
            <v>5</v>
          </cell>
        </row>
        <row r="13">
          <cell r="A13" t="str">
            <v>L-형강(SM275)L-150X150X10KG</v>
          </cell>
          <cell r="B13">
            <v>6</v>
          </cell>
        </row>
        <row r="14">
          <cell r="A14" t="str">
            <v>ST'L PLATETHK=2mm, SS275Kg</v>
          </cell>
          <cell r="B14">
            <v>7</v>
          </cell>
        </row>
        <row r="15">
          <cell r="A15" t="str">
            <v>ST'L PLATETHK=5mm, SS275Kg</v>
          </cell>
          <cell r="B15">
            <v>8</v>
          </cell>
        </row>
        <row r="16">
          <cell r="A16" t="str">
            <v>ST'L PLATETHK=12mm, SS275Kg</v>
          </cell>
          <cell r="B16">
            <v>9</v>
          </cell>
        </row>
        <row r="17">
          <cell r="A17" t="str">
            <v>ST'L PLATE(DECK)THK=4.5mm, 열연아연도강판(HGI)Kg</v>
          </cell>
          <cell r="B17">
            <v>10</v>
          </cell>
        </row>
        <row r="18">
          <cell r="A18" t="str">
            <v>데크플레이트ALK(JD600)H.G.I, 2.3T, 75×600㎡</v>
          </cell>
          <cell r="B18">
            <v>11</v>
          </cell>
        </row>
        <row r="19">
          <cell r="A19" t="str">
            <v>고장력볼트M20, 50mmEA</v>
          </cell>
          <cell r="B19">
            <v>12</v>
          </cell>
        </row>
        <row r="20">
          <cell r="A20" t="str">
            <v>고장력볼트M20, 60mmEA</v>
          </cell>
          <cell r="B20">
            <v>13</v>
          </cell>
        </row>
        <row r="21">
          <cell r="A21" t="str">
            <v>고장력볼트M20, 100mmEA</v>
          </cell>
          <cell r="B21">
            <v>14</v>
          </cell>
        </row>
        <row r="22">
          <cell r="A22" t="str">
            <v>HILTI 앵커볼트 HY-200  M20X240LEA</v>
          </cell>
          <cell r="B22">
            <v>15</v>
          </cell>
        </row>
        <row r="23">
          <cell r="A23" t="str">
            <v>HILTI 앵커볼트 HY-200  M16X190LEA</v>
          </cell>
          <cell r="B23">
            <v>16</v>
          </cell>
        </row>
        <row r="24">
          <cell r="A24" t="str">
            <v>ST'L PLATETHK=10mm, SS400, 열연박판Kg</v>
          </cell>
          <cell r="B24">
            <v>17</v>
          </cell>
        </row>
        <row r="25">
          <cell r="A25" t="str">
            <v>ST'L PLATEGAL-V, THK=1.6mmKg</v>
          </cell>
          <cell r="B25">
            <v>18</v>
          </cell>
        </row>
        <row r="26">
          <cell r="A26" t="str">
            <v>각파이프30*30*1.4TKg</v>
          </cell>
          <cell r="B26">
            <v>19</v>
          </cell>
        </row>
        <row r="27">
          <cell r="A27" t="str">
            <v>각파이프40*40*1.4TKg</v>
          </cell>
          <cell r="B27">
            <v>20</v>
          </cell>
        </row>
        <row r="28">
          <cell r="A28" t="str">
            <v>각파이프50*50*1.4TKg</v>
          </cell>
          <cell r="B28">
            <v>21</v>
          </cell>
        </row>
        <row r="29">
          <cell r="A29" t="str">
            <v>각파이프25*25*1.6T, 1.12(㎏/m)Kg</v>
          </cell>
          <cell r="B29">
            <v>22</v>
          </cell>
        </row>
        <row r="30">
          <cell r="A30" t="str">
            <v>각파이프30*30*1.6T, 1.38(㎏/m)Kg</v>
          </cell>
          <cell r="B30">
            <v>23</v>
          </cell>
        </row>
        <row r="31">
          <cell r="A31" t="str">
            <v>각파이프50*50*1.6T, 2.38(㎏/m)Kg</v>
          </cell>
          <cell r="B31">
            <v>24</v>
          </cell>
        </row>
        <row r="32">
          <cell r="A32" t="str">
            <v>각파이프50*50*2.3T, 3.34(㎏/m) Kg</v>
          </cell>
          <cell r="B32">
            <v>25</v>
          </cell>
        </row>
        <row r="33">
          <cell r="A33" t="str">
            <v>각파이프50*50*3.2T, 4.5(㎏/m) Kg</v>
          </cell>
          <cell r="B33">
            <v>26</v>
          </cell>
        </row>
        <row r="34">
          <cell r="A34" t="str">
            <v>각파이프100*50*2.3T, 5.14(㎏/m)Kg</v>
          </cell>
          <cell r="B34">
            <v>27</v>
          </cell>
        </row>
        <row r="35">
          <cell r="A35" t="str">
            <v>각파이프100*100*2.3T, 6.95(㎏/m)Kg</v>
          </cell>
          <cell r="B35">
            <v>28</v>
          </cell>
        </row>
        <row r="36">
          <cell r="A36" t="str">
            <v>아연도각파이프30*30*1.6T, 1.38(㎏/m)Kg</v>
          </cell>
          <cell r="B36">
            <v>29</v>
          </cell>
        </row>
        <row r="37">
          <cell r="A37" t="str">
            <v>아연도각파이프40*40*1.6T, 1.88(㎏/m)Kg</v>
          </cell>
          <cell r="B37">
            <v>30</v>
          </cell>
        </row>
        <row r="38">
          <cell r="A38" t="str">
            <v>SUS PLATETHK=1.5mm, STS 304, HLKg</v>
          </cell>
          <cell r="B38">
            <v>31</v>
          </cell>
        </row>
        <row r="39">
          <cell r="A39" t="str">
            <v>SUS PLATETHK=3mm,W=50, STS 304Kg</v>
          </cell>
          <cell r="B39">
            <v>32</v>
          </cell>
        </row>
        <row r="40">
          <cell r="A40" t="str">
            <v>SUS PLATETHK=5mm,W=50, STS 304Kg</v>
          </cell>
          <cell r="B40">
            <v>33</v>
          </cell>
        </row>
        <row r="41">
          <cell r="A41" t="str">
            <v>SUS PLATETHK=10mm,W=150, STS 304Kg</v>
          </cell>
          <cell r="B41">
            <v>34</v>
          </cell>
        </row>
        <row r="42">
          <cell r="A42" t="str">
            <v>SUS ETCHINGTHK=1.5mm㎡</v>
          </cell>
          <cell r="B42">
            <v>35</v>
          </cell>
        </row>
        <row r="43">
          <cell r="A43" t="str">
            <v>SUS MIRRORTHK=1.5mm㎡</v>
          </cell>
          <cell r="B43">
            <v>36</v>
          </cell>
        </row>
        <row r="44">
          <cell r="A44" t="str">
            <v>SUS COLORTHK=1.5mm㎡</v>
          </cell>
          <cell r="B44">
            <v>37</v>
          </cell>
        </row>
        <row r="45">
          <cell r="A45" t="str">
            <v>MT-05[BlackHL]THK=1.5mm㎡</v>
          </cell>
          <cell r="B45">
            <v>38</v>
          </cell>
        </row>
        <row r="46">
          <cell r="A46" t="str">
            <v>MT-06[Bead Brown/Coating]THK=1.5mm㎡</v>
          </cell>
          <cell r="B46">
            <v>39</v>
          </cell>
        </row>
        <row r="47">
          <cell r="A47" t="str">
            <v>MT-07[WideHL/Coating]THK=1.5mm㎡</v>
          </cell>
          <cell r="B47">
            <v>40</v>
          </cell>
        </row>
        <row r="48">
          <cell r="A48" t="str">
            <v>인서트퍼지인서트 3/8EA</v>
          </cell>
          <cell r="B48">
            <v>41</v>
          </cell>
        </row>
        <row r="49">
          <cell r="A49" t="str">
            <v>Dry Wall Screw#6 Φ3.5mm, 1"개</v>
          </cell>
          <cell r="B49">
            <v>42</v>
          </cell>
        </row>
        <row r="50">
          <cell r="A50" t="str">
            <v>육각볼트육각볼트, M20*100EA</v>
          </cell>
          <cell r="B50">
            <v>43</v>
          </cell>
        </row>
        <row r="51">
          <cell r="A51" t="str">
            <v>앙카볼트M16*150EA</v>
          </cell>
          <cell r="B51">
            <v>44</v>
          </cell>
        </row>
        <row r="52">
          <cell r="A52" t="str">
            <v>와이어메쉬#6, 100*100, KS㎡</v>
          </cell>
          <cell r="B52">
            <v>45</v>
          </cell>
        </row>
        <row r="53">
          <cell r="A53" t="str">
            <v>와이어메쉬#8, 150*150, KS㎡</v>
          </cell>
          <cell r="B53">
            <v>46</v>
          </cell>
        </row>
        <row r="54">
          <cell r="A54" t="str">
            <v>모래강모래㎥</v>
          </cell>
          <cell r="B54">
            <v>47</v>
          </cell>
        </row>
        <row r="55">
          <cell r="A55" t="str">
            <v>보통시멘트KSL 5201Kg</v>
          </cell>
          <cell r="B55">
            <v>48</v>
          </cell>
        </row>
        <row r="56">
          <cell r="A56" t="str">
            <v>타일시멘트줄눈용, 백색Kg</v>
          </cell>
          <cell r="B56">
            <v>49</v>
          </cell>
        </row>
        <row r="57">
          <cell r="A57" t="str">
            <v>접착제수장용Kg</v>
          </cell>
          <cell r="B57">
            <v>50</v>
          </cell>
        </row>
        <row r="58">
          <cell r="A58" t="str">
            <v>접착제스치로폼용Kg</v>
          </cell>
          <cell r="B58">
            <v>51</v>
          </cell>
        </row>
        <row r="59">
          <cell r="A59" t="str">
            <v>라왕각재국산재</v>
          </cell>
          <cell r="B59">
            <v>52</v>
          </cell>
        </row>
        <row r="60">
          <cell r="A60" t="str">
            <v>강관48.6*2.3mm*6mm</v>
          </cell>
          <cell r="B60">
            <v>53</v>
          </cell>
        </row>
        <row r="61">
          <cell r="A61" t="str">
            <v>받침철물직교,자재EA</v>
          </cell>
          <cell r="B61">
            <v>54</v>
          </cell>
        </row>
        <row r="62">
          <cell r="A62" t="str">
            <v>이음철물연결핀, 단관비계EA</v>
          </cell>
          <cell r="B62">
            <v>55</v>
          </cell>
        </row>
        <row r="63">
          <cell r="A63" t="str">
            <v>클램프48*48EA</v>
          </cell>
          <cell r="B63">
            <v>56</v>
          </cell>
        </row>
        <row r="64">
          <cell r="A64" t="str">
            <v>가세틀1219*1820, 4.5kgEA</v>
          </cell>
          <cell r="B64">
            <v>57</v>
          </cell>
        </row>
        <row r="65">
          <cell r="A65" t="str">
            <v>비계기본틀H:1,700*W:1,219EA</v>
          </cell>
          <cell r="B65">
            <v>58</v>
          </cell>
        </row>
        <row r="66">
          <cell r="A66" t="str">
            <v>수평띠장L:1,829EA</v>
          </cell>
          <cell r="B66">
            <v>59</v>
          </cell>
        </row>
        <row r="67">
          <cell r="A67" t="str">
            <v>쟈키Ø36*600EA</v>
          </cell>
          <cell r="B67">
            <v>60</v>
          </cell>
        </row>
        <row r="68">
          <cell r="A68" t="str">
            <v>콘크리트벽돌190×90×57㎜ KS매</v>
          </cell>
          <cell r="B68">
            <v>61</v>
          </cell>
        </row>
        <row r="69">
          <cell r="A69" t="str">
            <v>방수액모르터 접착방수제ℓ</v>
          </cell>
          <cell r="B69">
            <v>62</v>
          </cell>
        </row>
        <row r="70">
          <cell r="A70" t="str">
            <v>M-BARGAL'V 0.5T*50*19m</v>
          </cell>
          <cell r="B70">
            <v>63</v>
          </cell>
        </row>
        <row r="71">
          <cell r="A71" t="str">
            <v>마이너찬넬GAL'V 1.2T*19*10m</v>
          </cell>
          <cell r="B71">
            <v>64</v>
          </cell>
        </row>
        <row r="72">
          <cell r="A72" t="str">
            <v>메탈 러너67*40*0.8m</v>
          </cell>
          <cell r="B72">
            <v>65</v>
          </cell>
        </row>
        <row r="73">
          <cell r="A73" t="str">
            <v>메탈 스터드(Metal Stud)65*45*0.8m</v>
          </cell>
          <cell r="B73">
            <v>66</v>
          </cell>
        </row>
        <row r="74">
          <cell r="A74" t="str">
            <v>케링찬넬GAL'V 1.2T*38*12m</v>
          </cell>
          <cell r="B74">
            <v>67</v>
          </cell>
        </row>
        <row r="75">
          <cell r="A75" t="str">
            <v>행거 및 핀L=100mmEA</v>
          </cell>
          <cell r="B75">
            <v>68</v>
          </cell>
        </row>
        <row r="76">
          <cell r="A76" t="str">
            <v>행거볼트Φ9*1,000EA</v>
          </cell>
          <cell r="B76">
            <v>69</v>
          </cell>
        </row>
        <row r="77">
          <cell r="A77" t="str">
            <v>M-BAR 클립0.5T*34*38*47EA</v>
          </cell>
          <cell r="B77">
            <v>70</v>
          </cell>
        </row>
        <row r="78">
          <cell r="A78" t="str">
            <v>시멘트보드THK=9mm㎡</v>
          </cell>
          <cell r="B78">
            <v>71</v>
          </cell>
        </row>
        <row r="79">
          <cell r="A79" t="str">
            <v>알루미늄 복합 패널1000×1000×4T (평패널)㎡</v>
          </cell>
          <cell r="B79">
            <v>72</v>
          </cell>
        </row>
        <row r="80">
          <cell r="A80" t="str">
            <v>방화셔터기계, 가이드레일 일체 포함㎡</v>
          </cell>
          <cell r="B80">
            <v>73</v>
          </cell>
        </row>
        <row r="81">
          <cell r="A81" t="str">
            <v>컨테이너사무실용6*3*2.6대</v>
          </cell>
          <cell r="B81">
            <v>74</v>
          </cell>
        </row>
        <row r="82">
          <cell r="A82" t="str">
            <v>컨테이너창고용 6*3*2.6대</v>
          </cell>
          <cell r="B82">
            <v>75</v>
          </cell>
        </row>
        <row r="83">
          <cell r="A83" t="str">
            <v>지정 화장실칸막이(친환경)THK=20mm, HPM마감, 지정사양㎡</v>
          </cell>
          <cell r="B83">
            <v>76</v>
          </cell>
        </row>
        <row r="84">
          <cell r="A84" t="str">
            <v>지정 화장실칸막이(베이직)THK=20mm, HPM마감, 지정사양㎡</v>
          </cell>
          <cell r="B84">
            <v>77</v>
          </cell>
        </row>
        <row r="85">
          <cell r="A85" t="str">
            <v>지정 화장실칸막이(디자인)THK=20mm, HPM마감, 지정사양㎡</v>
          </cell>
          <cell r="B85">
            <v>78</v>
          </cell>
        </row>
        <row r="86">
          <cell r="A86" t="str">
            <v>지정 화장실칸막이(메탈)THK=20mm, HPM마감, 지정사양㎡</v>
          </cell>
          <cell r="B86">
            <v>79</v>
          </cell>
        </row>
        <row r="87">
          <cell r="A87" t="str">
            <v>지정 소변기칸막이600*1000내외/강화유리+시트EA</v>
          </cell>
          <cell r="B87">
            <v>80</v>
          </cell>
        </row>
        <row r="88">
          <cell r="A88" t="str">
            <v>지정 비닐페인트제비스코, V.Pℓ</v>
          </cell>
          <cell r="B88">
            <v>81</v>
          </cell>
        </row>
        <row r="89">
          <cell r="A89" t="str">
            <v>강화유리THK=10mm㎡</v>
          </cell>
          <cell r="B89">
            <v>82</v>
          </cell>
        </row>
        <row r="90">
          <cell r="A90" t="str">
            <v>은경THK=5mm㎡</v>
          </cell>
          <cell r="B90">
            <v>83</v>
          </cell>
        </row>
        <row r="91">
          <cell r="A91" t="str">
            <v>수성페인트KSM6010 2종1급ℓ</v>
          </cell>
          <cell r="B91">
            <v>84</v>
          </cell>
        </row>
        <row r="92">
          <cell r="A92" t="str">
            <v>녹막이페인트KSM6030 1종, 2류ℓ</v>
          </cell>
          <cell r="B92">
            <v>85</v>
          </cell>
        </row>
        <row r="93">
          <cell r="A93" t="str">
            <v>프라이머ℓ</v>
          </cell>
          <cell r="B93">
            <v>86</v>
          </cell>
        </row>
        <row r="94">
          <cell r="A94" t="str">
            <v>락카프라이머LAA049ℓ</v>
          </cell>
          <cell r="B94">
            <v>87</v>
          </cell>
        </row>
        <row r="95">
          <cell r="A95" t="str">
            <v>신너KSM6060-1ℓ</v>
          </cell>
          <cell r="B95">
            <v>88</v>
          </cell>
        </row>
        <row r="96">
          <cell r="A96" t="str">
            <v>신너KSM6060-2ℓ</v>
          </cell>
          <cell r="B96">
            <v>89</v>
          </cell>
        </row>
        <row r="97">
          <cell r="A97" t="str">
            <v>신너KSM6060-3ℓ</v>
          </cell>
          <cell r="B97">
            <v>90</v>
          </cell>
        </row>
        <row r="98">
          <cell r="A98" t="str">
            <v>칼라락카CL440-1000ℓ</v>
          </cell>
          <cell r="B98">
            <v>91</v>
          </cell>
        </row>
        <row r="99">
          <cell r="A99" t="str">
            <v>투명락카벽산ℓ</v>
          </cell>
          <cell r="B99">
            <v>92</v>
          </cell>
        </row>
        <row r="100">
          <cell r="A100" t="str">
            <v>방화코트백색ℓ</v>
          </cell>
          <cell r="B100">
            <v>93</v>
          </cell>
        </row>
        <row r="101">
          <cell r="A101" t="str">
            <v>퍼티뽀리퍼티Kg</v>
          </cell>
          <cell r="B101">
            <v>94</v>
          </cell>
        </row>
        <row r="102">
          <cell r="A102" t="str">
            <v>퍼티MC-319Kg</v>
          </cell>
          <cell r="B102">
            <v>95</v>
          </cell>
        </row>
        <row r="103">
          <cell r="A103" t="str">
            <v>퍼티핸디택스(인테리어전용)Kg</v>
          </cell>
          <cell r="B103">
            <v>96</v>
          </cell>
        </row>
        <row r="104">
          <cell r="A104" t="str">
            <v>휠러외부용Kg</v>
          </cell>
          <cell r="B104">
            <v>97</v>
          </cell>
        </row>
        <row r="105">
          <cell r="A105" t="str">
            <v>오일샤페사U711W4001ℓ</v>
          </cell>
          <cell r="B105">
            <v>98</v>
          </cell>
        </row>
        <row r="106">
          <cell r="A106" t="str">
            <v>우드실러U711A0001ℓ</v>
          </cell>
          <cell r="B106">
            <v>99</v>
          </cell>
        </row>
        <row r="107">
          <cell r="A107" t="str">
            <v>우드필러U711A4001ℓ</v>
          </cell>
          <cell r="B107">
            <v>100</v>
          </cell>
        </row>
        <row r="108">
          <cell r="A108" t="str">
            <v>지정 뿜칠재단열/불연 무기질계kg</v>
          </cell>
          <cell r="B108">
            <v>101</v>
          </cell>
        </row>
        <row r="109">
          <cell r="A109" t="str">
            <v>그라스울보온재THK=50mm, 24K㎡</v>
          </cell>
          <cell r="B109">
            <v>102</v>
          </cell>
        </row>
        <row r="110">
          <cell r="A110" t="str">
            <v>M.D.FTHK=9mm, EO㎡</v>
          </cell>
          <cell r="B110">
            <v>103</v>
          </cell>
        </row>
        <row r="111">
          <cell r="A111" t="str">
            <v>고밀도 M.D.FTHK=9mm㎡</v>
          </cell>
          <cell r="B111">
            <v>104</v>
          </cell>
        </row>
        <row r="112">
          <cell r="A112" t="str">
            <v>M.D.FTHK=12mm, EO㎡</v>
          </cell>
          <cell r="B112">
            <v>105</v>
          </cell>
        </row>
        <row r="113">
          <cell r="A113" t="str">
            <v>석고보드THK=12.5mm*3'*6'㎡</v>
          </cell>
          <cell r="B113">
            <v>106</v>
          </cell>
        </row>
        <row r="114">
          <cell r="A114" t="str">
            <v>석고보드THK=9.5mm*3'*6'㎡</v>
          </cell>
          <cell r="B114">
            <v>107</v>
          </cell>
        </row>
        <row r="115">
          <cell r="A115" t="str">
            <v>방수석고보드THK=9.5mm*3'*6'㎡</v>
          </cell>
          <cell r="B115">
            <v>108</v>
          </cell>
        </row>
        <row r="116">
          <cell r="A116" t="str">
            <v>방수석고보드THK=12.5mm*3'*6'㎡</v>
          </cell>
          <cell r="B116">
            <v>109</v>
          </cell>
        </row>
        <row r="117">
          <cell r="A117" t="str">
            <v>합판THK=2.7mm*4'*8'(준내수)㎡</v>
          </cell>
          <cell r="B117">
            <v>110</v>
          </cell>
        </row>
        <row r="118">
          <cell r="A118" t="str">
            <v>합판THK=8.5mm*4'*8'(준내수)㎡</v>
          </cell>
          <cell r="B118">
            <v>111</v>
          </cell>
        </row>
        <row r="119">
          <cell r="A119" t="str">
            <v>합판THK=12mm*4'*8'(준내수)㎡</v>
          </cell>
          <cell r="B119">
            <v>112</v>
          </cell>
        </row>
        <row r="120">
          <cell r="A120" t="str">
            <v>합판THK=12mm*4'*8'(내수)㎡</v>
          </cell>
          <cell r="B120">
            <v>113</v>
          </cell>
        </row>
        <row r="121">
          <cell r="A121" t="str">
            <v>인테리어필름(SH-01)방염_오리진우드_SPW,시공포함㎡</v>
          </cell>
          <cell r="B121">
            <v>114</v>
          </cell>
        </row>
        <row r="122">
          <cell r="A122" t="str">
            <v>인테리어필름(SH-02)방염_프리미엄우드_ZX,시공포함㎡</v>
          </cell>
          <cell r="B122">
            <v>115</v>
          </cell>
        </row>
        <row r="123">
          <cell r="A123" t="str">
            <v>인테리어필름(SH-03)방염_프리미엄우드_ZX,시공포함㎡</v>
          </cell>
          <cell r="B123">
            <v>116</v>
          </cell>
        </row>
        <row r="124">
          <cell r="A124" t="str">
            <v>인테리어필름(SH-04)방염_일반단색_S,LS,LM,시공포함㎡</v>
          </cell>
          <cell r="B124">
            <v>117</v>
          </cell>
        </row>
        <row r="125">
          <cell r="A125" t="str">
            <v>인테리어필름(SH-05)방염_프리미엄우드_ZX,시공포함㎡</v>
          </cell>
          <cell r="B125">
            <v>118</v>
          </cell>
        </row>
        <row r="126">
          <cell r="A126" t="str">
            <v>인테리어필름(SH-06)방염_일반단색_S,LS,LM,시공포함㎡</v>
          </cell>
          <cell r="B126">
            <v>119</v>
          </cell>
        </row>
        <row r="127">
          <cell r="A127" t="str">
            <v>인테리어필름(SH-07)방염_프리미엄우드_ZX,시공포함㎡</v>
          </cell>
          <cell r="B127">
            <v>120</v>
          </cell>
        </row>
        <row r="128">
          <cell r="A128" t="str">
            <v>인테리어필름(SH-08)방염_일반단색_S,LS,LM,시공포함㎡</v>
          </cell>
          <cell r="B128">
            <v>121</v>
          </cell>
        </row>
        <row r="129">
          <cell r="A129" t="str">
            <v>인테리어필름(SH-09)안개시트,시공포함㎡</v>
          </cell>
          <cell r="B129">
            <v>122</v>
          </cell>
        </row>
        <row r="130">
          <cell r="A130" t="str">
            <v>인테리어필름(SH-10)방염_일반단색_S,LS,LM,시공포함㎡</v>
          </cell>
          <cell r="B130">
            <v>123</v>
          </cell>
        </row>
        <row r="131">
          <cell r="A131" t="str">
            <v>접착제오공 205Kg</v>
          </cell>
          <cell r="B131">
            <v>124</v>
          </cell>
        </row>
        <row r="132">
          <cell r="A132" t="str">
            <v>흡음뿜칠뿜칠-9㎜(시공비 포함)㎡</v>
          </cell>
          <cell r="B132">
            <v>125</v>
          </cell>
        </row>
        <row r="133">
          <cell r="A133" t="str">
            <v>울타리 용재(EGI가설펜스)EGI펜스 2000*500*0.8T매</v>
          </cell>
          <cell r="B133">
            <v>126</v>
          </cell>
        </row>
        <row r="134">
          <cell r="A134" t="str">
            <v>울타리 용재(EGI가설펜스)가설재용파이프지주 ￠48.6mmm</v>
          </cell>
          <cell r="B134">
            <v>127</v>
          </cell>
        </row>
        <row r="135">
          <cell r="A135" t="str">
            <v>울타리 용재(EGI가설펜스)가설재용부속자재(클램프,핀 외)㎡</v>
          </cell>
          <cell r="B135">
            <v>128</v>
          </cell>
        </row>
        <row r="136">
          <cell r="A136" t="str">
            <v>백열전구220V 100W등</v>
          </cell>
          <cell r="B136">
            <v>129</v>
          </cell>
        </row>
        <row r="137">
          <cell r="A137" t="str">
            <v>용접봉3.2mm, CR-13Kg</v>
          </cell>
          <cell r="B137">
            <v>130</v>
          </cell>
        </row>
        <row r="138">
          <cell r="A138" t="str">
            <v>용접봉3.2mm, CS-200Kg</v>
          </cell>
          <cell r="B138">
            <v>131</v>
          </cell>
        </row>
        <row r="139">
          <cell r="A139" t="str">
            <v>Hilti PinX-CEA</v>
          </cell>
          <cell r="B139">
            <v>132</v>
          </cell>
        </row>
        <row r="140">
          <cell r="A140" t="str">
            <v>연마지#120매</v>
          </cell>
          <cell r="B140">
            <v>133</v>
          </cell>
        </row>
        <row r="141">
          <cell r="A141" t="str">
            <v>바퀴6"EA</v>
          </cell>
          <cell r="B141">
            <v>134</v>
          </cell>
        </row>
        <row r="142">
          <cell r="A142" t="str">
            <v>PE 필름0.1mm * 180cm * 91m㎡</v>
          </cell>
          <cell r="B142">
            <v>135</v>
          </cell>
        </row>
        <row r="143">
          <cell r="A143" t="str">
            <v>경유저유황,0.001%ℓ</v>
          </cell>
          <cell r="B143">
            <v>136</v>
          </cell>
        </row>
        <row r="144">
          <cell r="A144" t="str">
            <v>휘발유ℓ</v>
          </cell>
          <cell r="B144">
            <v>137</v>
          </cell>
        </row>
        <row r="145">
          <cell r="A145" t="str">
            <v>아세틸렌0.98Kg</v>
          </cell>
          <cell r="B145">
            <v>138</v>
          </cell>
        </row>
        <row r="146">
          <cell r="A146" t="str">
            <v>산소가스고압가스, 기체(㎥)㎥</v>
          </cell>
          <cell r="B146">
            <v>139</v>
          </cell>
        </row>
        <row r="147">
          <cell r="A147" t="str">
            <v>철강설철강설, 고철, 작업설부산물Kg</v>
          </cell>
          <cell r="B147">
            <v>140</v>
          </cell>
        </row>
        <row r="148">
          <cell r="A148" t="str">
            <v>철강설철강설, 스텐레스, 작업설부산물Kg</v>
          </cell>
          <cell r="B148">
            <v>141</v>
          </cell>
        </row>
        <row r="149">
          <cell r="A149" t="str">
            <v>청면TAPE폭5cm*10m/roll m</v>
          </cell>
          <cell r="B149">
            <v>142</v>
          </cell>
        </row>
        <row r="150">
          <cell r="A150" t="str">
            <v>발판45*200*2,000장</v>
          </cell>
          <cell r="B150">
            <v>143</v>
          </cell>
        </row>
        <row r="151">
          <cell r="A151" t="str">
            <v>그라우팅 믹서390×2LHR</v>
          </cell>
          <cell r="B151">
            <v>144</v>
          </cell>
        </row>
        <row r="152">
          <cell r="A152" t="str">
            <v>그라우팅 펌프40-125L/MINHR</v>
          </cell>
          <cell r="B152">
            <v>145</v>
          </cell>
        </row>
        <row r="153">
          <cell r="A153" t="str">
            <v>굴삭기0.2㎥대/천원</v>
          </cell>
          <cell r="B153">
            <v>146</v>
          </cell>
        </row>
        <row r="154">
          <cell r="A154" t="str">
            <v>모르타르믹서0.3㎥대</v>
          </cell>
          <cell r="B154">
            <v>147</v>
          </cell>
        </row>
        <row r="155">
          <cell r="A155" t="str">
            <v>모르타르펌프37KW대</v>
          </cell>
          <cell r="B155">
            <v>148</v>
          </cell>
        </row>
        <row r="156">
          <cell r="A156" t="str">
            <v>폐자재 수집, 운반비(30Km 이하)혼합건설폐기물, 상차비포함ton</v>
          </cell>
          <cell r="B156">
            <v>149</v>
          </cell>
        </row>
        <row r="157">
          <cell r="A157" t="str">
            <v>폐자재 처리비혼합건설폐기물, 가연성5%포함ton</v>
          </cell>
          <cell r="B157">
            <v>150</v>
          </cell>
        </row>
        <row r="158">
          <cell r="A158" t="str">
            <v>전력KWH</v>
          </cell>
          <cell r="B158">
            <v>151</v>
          </cell>
        </row>
        <row r="159">
          <cell r="A159" t="str">
            <v>조임철물직교, 회전EA</v>
          </cell>
          <cell r="B159">
            <v>152</v>
          </cell>
        </row>
        <row r="160">
          <cell r="A160" t="str">
            <v>접착제합판용Kg</v>
          </cell>
          <cell r="B160">
            <v>153</v>
          </cell>
        </row>
        <row r="161">
          <cell r="A161" t="str">
            <v>Novoplan DA 40Kg</v>
          </cell>
          <cell r="B161">
            <v>154</v>
          </cell>
        </row>
        <row r="162">
          <cell r="A162" t="str">
            <v>Novoplan DAKg</v>
          </cell>
          <cell r="B162">
            <v>155</v>
          </cell>
        </row>
        <row r="163">
          <cell r="A163" t="str">
            <v>AC2000S/L재 전용프라이머ℓ</v>
          </cell>
          <cell r="B163">
            <v>156</v>
          </cell>
        </row>
        <row r="164">
          <cell r="A164" t="str">
            <v>우레탄희석제Kg</v>
          </cell>
          <cell r="B164">
            <v>157</v>
          </cell>
        </row>
        <row r="165">
          <cell r="A165" t="str">
            <v>우레탄프라이머Kg</v>
          </cell>
          <cell r="B165">
            <v>158</v>
          </cell>
        </row>
        <row r="166">
          <cell r="A166" t="str">
            <v>우레탄중도비노출Kg</v>
          </cell>
          <cell r="B166">
            <v>159</v>
          </cell>
        </row>
        <row r="167">
          <cell r="A167" t="str">
            <v>SEALANT균열보수Kg</v>
          </cell>
          <cell r="B167">
            <v>160</v>
          </cell>
        </row>
        <row r="168">
          <cell r="A168" t="str">
            <v>소형브레이커25kg급HR</v>
          </cell>
          <cell r="B168">
            <v>161</v>
          </cell>
        </row>
        <row r="169">
          <cell r="A169" t="str">
            <v>배관파이프50￠-2.6m대</v>
          </cell>
          <cell r="B169">
            <v>162</v>
          </cell>
        </row>
        <row r="170">
          <cell r="A170" t="str">
            <v>양수기1.49KW대</v>
          </cell>
          <cell r="B170">
            <v>163</v>
          </cell>
        </row>
        <row r="171">
          <cell r="A171" t="str">
            <v>M-BAR.조인트0.5T*100*43EA</v>
          </cell>
          <cell r="B171">
            <v>164</v>
          </cell>
        </row>
        <row r="172">
          <cell r="A172" t="str">
            <v>찬넬클립1.2T*34*34EA</v>
          </cell>
          <cell r="B172">
            <v>165</v>
          </cell>
        </row>
        <row r="173">
          <cell r="A173" t="str">
            <v>캐링조인트0.5T*13*40*90개</v>
          </cell>
          <cell r="B173">
            <v>166</v>
          </cell>
        </row>
        <row r="174">
          <cell r="A174" t="str">
            <v>샌딩실러SB-L-37ℓ</v>
          </cell>
          <cell r="B174">
            <v>167</v>
          </cell>
        </row>
        <row r="175">
          <cell r="A175" t="str">
            <v>손잡이L:1,219EA</v>
          </cell>
          <cell r="B175">
            <v>168</v>
          </cell>
        </row>
        <row r="176">
          <cell r="A176" t="str">
            <v>손잡이L:1,829EA</v>
          </cell>
          <cell r="B176">
            <v>169</v>
          </cell>
        </row>
        <row r="177">
          <cell r="A177" t="str">
            <v>손잡이기둥L:1,219EA</v>
          </cell>
          <cell r="B177">
            <v>170</v>
          </cell>
        </row>
        <row r="178">
          <cell r="A178" t="str">
            <v>방수소켓6A 250VEA</v>
          </cell>
          <cell r="B178">
            <v>171</v>
          </cell>
        </row>
        <row r="179">
          <cell r="A179" t="str">
            <v>BACK PAINT GLASSTHK=5mm㎡</v>
          </cell>
          <cell r="B179">
            <v>172</v>
          </cell>
        </row>
        <row r="180">
          <cell r="A180" t="str">
            <v>가설분전반100AFEA</v>
          </cell>
          <cell r="B180">
            <v>173</v>
          </cell>
        </row>
        <row r="181">
          <cell r="A181" t="str">
            <v>각파이프구조틀보강철물EA</v>
          </cell>
          <cell r="B181">
            <v>174</v>
          </cell>
        </row>
        <row r="182">
          <cell r="A182" t="str">
            <v>비계용 보호망낙하물 방지용, 고정철물포함㎡</v>
          </cell>
          <cell r="B182">
            <v>175</v>
          </cell>
        </row>
        <row r="183">
          <cell r="A183" t="str">
            <v>울타리 상부 그물망지정사양, H:800내외m</v>
          </cell>
          <cell r="B183">
            <v>176</v>
          </cell>
        </row>
        <row r="184">
          <cell r="A184" t="str">
            <v>미네랄스피릿ℓ</v>
          </cell>
          <cell r="B184">
            <v>177</v>
          </cell>
        </row>
        <row r="185">
          <cell r="A185" t="str">
            <v>방염공사㎡</v>
          </cell>
          <cell r="B185">
            <v>178</v>
          </cell>
        </row>
        <row r="186">
          <cell r="A186" t="str">
            <v>벤딩비공장가공, 30*30이하m</v>
          </cell>
          <cell r="B186">
            <v>179</v>
          </cell>
        </row>
        <row r="187">
          <cell r="A187" t="str">
            <v>벤딩비공장가공, 50*50이하m</v>
          </cell>
          <cell r="B187">
            <v>180</v>
          </cell>
        </row>
        <row r="188">
          <cell r="A188" t="str">
            <v>보호망와이어메쉬EA</v>
          </cell>
          <cell r="B188">
            <v>181</v>
          </cell>
        </row>
        <row r="189">
          <cell r="A189" t="str">
            <v>석면테이프m</v>
          </cell>
          <cell r="B189">
            <v>182</v>
          </cell>
        </row>
        <row r="190">
          <cell r="A190" t="str">
            <v>셸락니스ℓ</v>
          </cell>
          <cell r="B190">
            <v>183</v>
          </cell>
        </row>
        <row r="191">
          <cell r="A191" t="str">
            <v>운송비5TON대</v>
          </cell>
          <cell r="B191">
            <v>184</v>
          </cell>
        </row>
        <row r="192">
          <cell r="A192" t="str">
            <v>유리설치후 보양작업㎡</v>
          </cell>
          <cell r="B192">
            <v>185</v>
          </cell>
        </row>
        <row r="193">
          <cell r="A193" t="str">
            <v>절곡가공V-컷팅M</v>
          </cell>
          <cell r="B193">
            <v>186</v>
          </cell>
        </row>
        <row r="194">
          <cell r="A194" t="str">
            <v xml:space="preserve">절연케이블VCT 5.5*2m </v>
          </cell>
          <cell r="B194">
            <v>187</v>
          </cell>
        </row>
        <row r="195">
          <cell r="A195" t="str">
            <v>철물앵카용EA</v>
          </cell>
          <cell r="B195">
            <v>188</v>
          </cell>
        </row>
        <row r="196">
          <cell r="A196" t="str">
            <v>카바링 테이프규격별m</v>
          </cell>
          <cell r="B196">
            <v>189</v>
          </cell>
        </row>
        <row r="197">
          <cell r="A197" t="str">
            <v>코너비드Paper Faced metalm</v>
          </cell>
          <cell r="B197">
            <v>190</v>
          </cell>
        </row>
        <row r="198">
          <cell r="A198" t="str">
            <v>페인트걸레받이용 아크릴수지ℓ</v>
          </cell>
          <cell r="B198">
            <v>191</v>
          </cell>
        </row>
        <row r="199">
          <cell r="A199" t="str">
            <v>플라베니아THK=3mm*3'*6㎡</v>
          </cell>
          <cell r="B199">
            <v>192</v>
          </cell>
        </row>
        <row r="200">
          <cell r="A200" t="str">
            <v>하이덴(비닐)0.01T, W:150㎝, ℓ:20mm</v>
          </cell>
          <cell r="B200">
            <v>193</v>
          </cell>
        </row>
        <row r="201">
          <cell r="A201" t="str">
            <v>지정석재ST-01, THK=20mm, 지정사양㎡</v>
          </cell>
          <cell r="B201">
            <v>194</v>
          </cell>
        </row>
        <row r="202">
          <cell r="A202" t="str">
            <v>지정석재ST-02, THK=20mm, 지정사양㎡</v>
          </cell>
          <cell r="B202">
            <v>195</v>
          </cell>
        </row>
        <row r="203">
          <cell r="A203" t="str">
            <v>지정석재ST-03, THK=20mm, 지정사양㎡</v>
          </cell>
          <cell r="B203">
            <v>196</v>
          </cell>
        </row>
        <row r="204">
          <cell r="A204" t="str">
            <v>지정석재ST-04, THK=20mm, 지정사양㎡</v>
          </cell>
          <cell r="B204">
            <v>197</v>
          </cell>
        </row>
        <row r="205">
          <cell r="A205" t="str">
            <v>지정석재ST-05, THK=20mm, 지정사양㎡</v>
          </cell>
          <cell r="B205">
            <v>198</v>
          </cell>
        </row>
        <row r="206">
          <cell r="A206" t="str">
            <v>지정석재 재단 및 가공비컷팅(워터젯), 컷팅부마감처리m</v>
          </cell>
          <cell r="B206">
            <v>199</v>
          </cell>
        </row>
        <row r="207">
          <cell r="A207" t="str">
            <v>비닐타일자재LVT-01, 600X600X5T, 지정사양㎡</v>
          </cell>
          <cell r="B207">
            <v>200</v>
          </cell>
        </row>
        <row r="208">
          <cell r="A208" t="str">
            <v>비닐타일자재LVT-02, 914X457X5T, 지정사양㎡</v>
          </cell>
          <cell r="B208">
            <v>201</v>
          </cell>
        </row>
        <row r="209">
          <cell r="A209" t="str">
            <v>비닐타일자재LVT-03, 600X600X5T, 지정사양㎡</v>
          </cell>
          <cell r="B209">
            <v>202</v>
          </cell>
        </row>
        <row r="210">
          <cell r="A210" t="str">
            <v>비닐타일자재LVT-04, 184X950X5T, 지정사양㎡</v>
          </cell>
          <cell r="B210">
            <v>203</v>
          </cell>
        </row>
        <row r="211">
          <cell r="A211" t="str">
            <v>타일자재TL-01, 600X600X10T, 지정사양㎡</v>
          </cell>
          <cell r="B211">
            <v>204</v>
          </cell>
        </row>
        <row r="212">
          <cell r="A212" t="str">
            <v>타일자재TL-02, 600X600X10T, 지정사양㎡</v>
          </cell>
          <cell r="B212">
            <v>205</v>
          </cell>
        </row>
        <row r="213">
          <cell r="A213" t="str">
            <v>타일자재TL-03, 600X600X10T, 지정사양㎡</v>
          </cell>
          <cell r="B213">
            <v>206</v>
          </cell>
        </row>
        <row r="214">
          <cell r="A214" t="str">
            <v>타일자재TL-04, 600X600X10T, 지정사양㎡</v>
          </cell>
          <cell r="B214">
            <v>207</v>
          </cell>
        </row>
        <row r="215">
          <cell r="A215" t="str">
            <v>타일자재TL-05, 800X800X10T, 지정사양㎡</v>
          </cell>
          <cell r="B215">
            <v>208</v>
          </cell>
        </row>
        <row r="216">
          <cell r="A216" t="str">
            <v>타일자재TL-06, 800X800X10T, 지정사양㎡</v>
          </cell>
          <cell r="B216">
            <v>209</v>
          </cell>
        </row>
        <row r="217">
          <cell r="A217" t="str">
            <v>타일자재TL-07, 600X600X10T, 지정사양㎡</v>
          </cell>
          <cell r="B217">
            <v>210</v>
          </cell>
        </row>
        <row r="218">
          <cell r="A218" t="str">
            <v>타일자재TL-08, 1200X600X10T, 지정사양㎡</v>
          </cell>
          <cell r="B218">
            <v>211</v>
          </cell>
        </row>
        <row r="219">
          <cell r="A219" t="str">
            <v>타일자재TL-09, 50X250X9T, 지정사양㎡</v>
          </cell>
          <cell r="B219">
            <v>212</v>
          </cell>
        </row>
        <row r="220">
          <cell r="A220" t="str">
            <v>타일자재TL-10, 600X600X10T, 지정사양㎡</v>
          </cell>
          <cell r="B220">
            <v>213</v>
          </cell>
        </row>
        <row r="221">
          <cell r="A221" t="str">
            <v>타일자재TL-11, 600X600X10T, 지정사양㎡</v>
          </cell>
          <cell r="B221">
            <v>214</v>
          </cell>
        </row>
        <row r="222">
          <cell r="A222" t="str">
            <v>타일자재TL-12, 100X300X10T, 지정사양㎡</v>
          </cell>
          <cell r="B222">
            <v>215</v>
          </cell>
        </row>
        <row r="223">
          <cell r="A223" t="str">
            <v>타일자재TL-13, 600X600X10T, 지정사양㎡</v>
          </cell>
          <cell r="B223">
            <v>216</v>
          </cell>
        </row>
        <row r="224">
          <cell r="A224" t="str">
            <v>타일자재TL-14, 1200X2800X12T, 지정사양㎡</v>
          </cell>
          <cell r="B224">
            <v>217</v>
          </cell>
        </row>
        <row r="225">
          <cell r="A225" t="str">
            <v>타일자재TL-15, 1200X2800X12T, 지정사양㎡</v>
          </cell>
          <cell r="B225">
            <v>218</v>
          </cell>
        </row>
        <row r="226">
          <cell r="A226" t="str">
            <v>타일자재TL-16, 1200X2600X12T, 지정사양㎡</v>
          </cell>
          <cell r="B226">
            <v>219</v>
          </cell>
        </row>
        <row r="227">
          <cell r="A227" t="str">
            <v>타일자재TL-17, 1200X2800X12T, 지정사양㎡</v>
          </cell>
          <cell r="B227">
            <v>220</v>
          </cell>
        </row>
        <row r="228">
          <cell r="A228" t="str">
            <v>타일자재TL-18, 1200X2800X12T, 지정사양㎡</v>
          </cell>
          <cell r="B228">
            <v>221</v>
          </cell>
        </row>
        <row r="229">
          <cell r="A229" t="str">
            <v>타일자재TL-19, 1200X2800X12T, 지정사양㎡</v>
          </cell>
          <cell r="B229">
            <v>222</v>
          </cell>
        </row>
        <row r="230">
          <cell r="A230" t="str">
            <v>타일자재TL-20, 300X600X9T, 지정사양㎡</v>
          </cell>
          <cell r="B230">
            <v>223</v>
          </cell>
        </row>
        <row r="231">
          <cell r="A231" t="str">
            <v>스페셜도장마감퍼티포함, PT-03㎡</v>
          </cell>
          <cell r="B231">
            <v>224</v>
          </cell>
        </row>
        <row r="232">
          <cell r="A232" t="str">
            <v>스페셜도장마감퍼티포함, PT-04㎡</v>
          </cell>
          <cell r="B232">
            <v>225</v>
          </cell>
        </row>
        <row r="233">
          <cell r="A233" t="str">
            <v>스페셜도장마감퍼티포함, PT-05㎡</v>
          </cell>
          <cell r="B233">
            <v>226</v>
          </cell>
        </row>
        <row r="234">
          <cell r="A234" t="str">
            <v>스페셜도장마감퍼티포함, PT-06㎡</v>
          </cell>
          <cell r="B234">
            <v>227</v>
          </cell>
        </row>
        <row r="235">
          <cell r="A235" t="str">
            <v>곡면 강화유리THK=10mm㎡</v>
          </cell>
          <cell r="B235">
            <v>228</v>
          </cell>
        </row>
        <row r="236">
          <cell r="A236" t="str">
            <v>SATIN GLASSTHK=5mm㎡</v>
          </cell>
          <cell r="B236">
            <v>229</v>
          </cell>
        </row>
        <row r="237">
          <cell r="A237" t="str">
            <v>BRONZE MIRRORTHK=5mm㎡</v>
          </cell>
          <cell r="B237">
            <v>230</v>
          </cell>
        </row>
        <row r="238">
          <cell r="A238" t="str">
            <v>BRONZE GLASS SATINTHK=5mm㎡</v>
          </cell>
          <cell r="B238">
            <v>231</v>
          </cell>
        </row>
        <row r="239">
          <cell r="A239" t="str">
            <v>철골 운반비공장-현장KG</v>
          </cell>
          <cell r="B239">
            <v>232</v>
          </cell>
        </row>
        <row r="240">
          <cell r="A240" t="str">
            <v>철골설치 장비비윈치,렌탈,미니크레인KG</v>
          </cell>
          <cell r="B240">
            <v>233</v>
          </cell>
        </row>
        <row r="241">
          <cell r="A241" t="str">
            <v>철골용접 검사비MT 10%KG</v>
          </cell>
          <cell r="B241">
            <v>234</v>
          </cell>
        </row>
        <row r="242">
          <cell r="A242" t="str">
            <v>보조강재대강Kg</v>
          </cell>
          <cell r="B242">
            <v>235</v>
          </cell>
        </row>
        <row r="243">
          <cell r="A243" t="str">
            <v>무수축모르타르GP600Kg</v>
          </cell>
          <cell r="B243">
            <v>236</v>
          </cell>
        </row>
        <row r="244">
          <cell r="A244" t="str">
            <v>매지몰딩6mm 매지m</v>
          </cell>
          <cell r="B244">
            <v>237</v>
          </cell>
        </row>
        <row r="245">
          <cell r="A245" t="str">
            <v>갈바점검구450*450EA</v>
          </cell>
          <cell r="B245">
            <v>238</v>
          </cell>
        </row>
        <row r="246">
          <cell r="A246" t="str">
            <v>AL 몰딩메지몰딩m</v>
          </cell>
          <cell r="B246">
            <v>239</v>
          </cell>
        </row>
        <row r="247">
          <cell r="A247" t="str">
            <v>포글보드 취부포글 Solo 6/18R㎡</v>
          </cell>
          <cell r="B247">
            <v>240</v>
          </cell>
        </row>
        <row r="248">
          <cell r="A248" t="str">
            <v>석재용 본드지정사양kg</v>
          </cell>
          <cell r="B248">
            <v>241</v>
          </cell>
        </row>
        <row r="249">
          <cell r="A249" t="str">
            <v>팬트레이L500*D60내외, 제작사양EA</v>
          </cell>
          <cell r="B249">
            <v>242</v>
          </cell>
        </row>
        <row r="250">
          <cell r="A250" t="str">
            <v>핸드레일 자재시공PVC 핸드레일m</v>
          </cell>
          <cell r="B250">
            <v>243</v>
          </cell>
        </row>
        <row r="251">
          <cell r="A251" t="str">
            <v>계단 몰딩기성m</v>
          </cell>
          <cell r="B251">
            <v>244</v>
          </cell>
        </row>
        <row r="252">
          <cell r="A252" t="str">
            <v>화강석 바닥보수파티션 간섭 등 일체, 바닥면적 20%㎡</v>
          </cell>
          <cell r="B252">
            <v>245</v>
          </cell>
        </row>
        <row r="253">
          <cell r="A253" t="str">
            <v>점자블록 자재/시공 300*300*30T, 고강도EA</v>
          </cell>
          <cell r="B253">
            <v>246</v>
          </cell>
        </row>
        <row r="254">
          <cell r="A254" t="str">
            <v>바닥연마㎡</v>
          </cell>
          <cell r="B254">
            <v>247</v>
          </cell>
        </row>
        <row r="255">
          <cell r="A255" t="str">
            <v>음수대 상부 먹통구조틀. MDF, 필름 SH-04 포함㎡</v>
          </cell>
          <cell r="B255">
            <v>248</v>
          </cell>
        </row>
        <row r="256">
          <cell r="A256" t="str">
            <v>Expended Metal1170*1695EA</v>
          </cell>
          <cell r="B256">
            <v>249</v>
          </cell>
        </row>
        <row r="257">
          <cell r="A257" t="str">
            <v>Expended Metal 도장PT-01㎡</v>
          </cell>
          <cell r="B257">
            <v>250</v>
          </cell>
        </row>
        <row r="258">
          <cell r="A258" t="str">
            <v>스크린 루버30*150㎡</v>
          </cell>
          <cell r="B258">
            <v>251</v>
          </cell>
        </row>
        <row r="259">
          <cell r="A259" t="str">
            <v>라운지 사인 구조물갈바,T=1.6, 도장, 조명 포함식</v>
          </cell>
          <cell r="B259">
            <v>252</v>
          </cell>
        </row>
        <row r="260">
          <cell r="A260" t="str">
            <v>히든도어 점검구600*1500EA</v>
          </cell>
          <cell r="B260">
            <v>253</v>
          </cell>
        </row>
        <row r="261">
          <cell r="A261" t="str">
            <v>두겁대AS-07m</v>
          </cell>
          <cell r="B261">
            <v>254</v>
          </cell>
        </row>
        <row r="262">
          <cell r="A262" t="str">
            <v>지정도장브론즈 메탈도장㎡</v>
          </cell>
          <cell r="B262">
            <v>255</v>
          </cell>
        </row>
        <row r="263">
          <cell r="A263" t="str">
            <v>커튼천정매립 레일포함㎡</v>
          </cell>
          <cell r="B263">
            <v>256</v>
          </cell>
        </row>
        <row r="264">
          <cell r="A264" t="str">
            <v>유공 흡음보드PN-03, THK=9mm㎡</v>
          </cell>
          <cell r="B264">
            <v>257</v>
          </cell>
        </row>
        <row r="265">
          <cell r="A265" t="str">
            <v>유리난간대GL-01, 부속품 포함㎡</v>
          </cell>
          <cell r="B265">
            <v>258</v>
          </cell>
        </row>
        <row r="266">
          <cell r="A266" t="str">
            <v>디딤석AS-05㎡</v>
          </cell>
          <cell r="B266">
            <v>259</v>
          </cell>
        </row>
        <row r="267">
          <cell r="A267" t="str">
            <v>전동커튼m</v>
          </cell>
          <cell r="B267">
            <v>260</v>
          </cell>
        </row>
        <row r="268">
          <cell r="A268" t="str">
            <v>큐비클CU-02, MT-06, 설치포함㎡</v>
          </cell>
          <cell r="B268">
            <v>261</v>
          </cell>
        </row>
        <row r="269">
          <cell r="A269" t="str">
            <v>GD-01,프레임도어 양개형1920*2720,하드웨어포함,설치별도SET</v>
          </cell>
          <cell r="B269">
            <v>262</v>
          </cell>
        </row>
        <row r="270">
          <cell r="A270" t="str">
            <v>GD-02,프레임도어 양개형1800*2720,하드웨어포함,설치별도SET</v>
          </cell>
          <cell r="B270">
            <v>263</v>
          </cell>
        </row>
        <row r="271">
          <cell r="A271" t="str">
            <v>GD-03,강화유리도어 양개형1800*2400,하드웨어포함,설치별도SET</v>
          </cell>
          <cell r="B271">
            <v>264</v>
          </cell>
        </row>
        <row r="272">
          <cell r="A272" t="str">
            <v>GD-04,강화유리도어900*2400,하드웨어포함,설치별도SET</v>
          </cell>
          <cell r="B272">
            <v>265</v>
          </cell>
        </row>
        <row r="273">
          <cell r="A273" t="str">
            <v>GD-05,강화유리도어900*2400,하드웨어포함,설치별도SET</v>
          </cell>
          <cell r="B273">
            <v>266</v>
          </cell>
        </row>
        <row r="274">
          <cell r="A274" t="str">
            <v>GD-06,강화유리도어1000*2400,하드웨어포함,설치별도SET</v>
          </cell>
          <cell r="B274">
            <v>267</v>
          </cell>
        </row>
        <row r="275">
          <cell r="A275" t="str">
            <v>SD-011000*2400,하드웨어포함,설치별도SET</v>
          </cell>
          <cell r="B275">
            <v>268</v>
          </cell>
        </row>
        <row r="276">
          <cell r="A276" t="str">
            <v>SD-02900*2100,하드웨어포함,설치별도SET</v>
          </cell>
          <cell r="B276">
            <v>269</v>
          </cell>
        </row>
        <row r="277">
          <cell r="A277" t="str">
            <v>SD-031000*2100,하드웨어포함,설치별도SET</v>
          </cell>
          <cell r="B277">
            <v>270</v>
          </cell>
        </row>
        <row r="278">
          <cell r="A278" t="str">
            <v>SD-04, 양개형2150*2100,하드웨어포함,설치별도SET</v>
          </cell>
          <cell r="B278">
            <v>271</v>
          </cell>
        </row>
        <row r="279">
          <cell r="A279" t="str">
            <v>SD-05600*2400,하드웨어포함,설치별도SET</v>
          </cell>
          <cell r="B279">
            <v>272</v>
          </cell>
        </row>
        <row r="280">
          <cell r="A280" t="str">
            <v>SD-06920*2400,하드웨어포함,설치별도SET</v>
          </cell>
          <cell r="B280">
            <v>273</v>
          </cell>
        </row>
        <row r="281">
          <cell r="A281" t="str">
            <v>WD-01900*2400,하드웨어포함,설치별도SET</v>
          </cell>
          <cell r="B281">
            <v>274</v>
          </cell>
        </row>
        <row r="282">
          <cell r="A282" t="str">
            <v>ASD-013185*2700,기계포함,설치포함SET</v>
          </cell>
          <cell r="B282">
            <v>275</v>
          </cell>
        </row>
        <row r="283">
          <cell r="A283" t="str">
            <v>ASD-021000*2400,기계포함,설치포함SET</v>
          </cell>
          <cell r="B283">
            <v>276</v>
          </cell>
        </row>
        <row r="284">
          <cell r="A284" t="str">
            <v>SSD-011000*2100, 하드웨어 포함SET</v>
          </cell>
          <cell r="B284">
            <v>277</v>
          </cell>
        </row>
        <row r="285">
          <cell r="A285" t="str">
            <v>FSD-011100*2800, 하드웨어 포함SET</v>
          </cell>
          <cell r="B285">
            <v>278</v>
          </cell>
        </row>
        <row r="286">
          <cell r="A286" t="str">
            <v>소극장 도어보수도장마감, 하드웨어 교체식</v>
          </cell>
          <cell r="B286">
            <v>279</v>
          </cell>
        </row>
        <row r="287">
          <cell r="A287" t="str">
            <v>FU-001 벽부휴게용 벤치6240*500*H500,제작사양SET</v>
          </cell>
          <cell r="B287">
            <v>280</v>
          </cell>
        </row>
        <row r="288">
          <cell r="A288" t="str">
            <v>FU-002 북스토어 ㄱ형 서가(5610+2330)*510*H2400,제작사양SET</v>
          </cell>
          <cell r="B288">
            <v>281</v>
          </cell>
        </row>
        <row r="289">
          <cell r="A289" t="str">
            <v>FU-003 북스토어 낮은 서가(독립형)1520*850*H900,제작사양SET</v>
          </cell>
          <cell r="B289">
            <v>282</v>
          </cell>
        </row>
        <row r="290">
          <cell r="A290" t="str">
            <v>FU-004 북스토어 벽면 서가1160*330*H2400,제작사양SET</v>
          </cell>
          <cell r="B290">
            <v>283</v>
          </cell>
        </row>
        <row r="291">
          <cell r="A291" t="str">
            <v>FU-005 북스토어 책상(관리자용)1300*500*H900,제작사양SET</v>
          </cell>
          <cell r="B291">
            <v>284</v>
          </cell>
        </row>
        <row r="292">
          <cell r="A292" t="str">
            <v>FU-006 북스토어 음수대장3375*600*H2400,제작사양SET</v>
          </cell>
          <cell r="B292">
            <v>285</v>
          </cell>
        </row>
        <row r="293">
          <cell r="A293" t="str">
            <v>FU-007 라운지 파티션테이블4740*600*H1100,제작사양SET</v>
          </cell>
          <cell r="B293">
            <v>286</v>
          </cell>
        </row>
        <row r="294">
          <cell r="A294" t="str">
            <v>FU-008 라운지 파티션벤치4740*825*H1100,제작사양SET</v>
          </cell>
          <cell r="B294">
            <v>287</v>
          </cell>
        </row>
        <row r="295">
          <cell r="A295" t="str">
            <v>FU-009 라운지 파티션벤치8400*725*H1100,제작사양SET</v>
          </cell>
          <cell r="B295">
            <v>288</v>
          </cell>
        </row>
        <row r="296">
          <cell r="A296" t="str">
            <v>FU-010 라운지 하이테이블3600*800*H950,제작사양SET</v>
          </cell>
          <cell r="B296">
            <v>289</v>
          </cell>
        </row>
        <row r="297">
          <cell r="A297" t="str">
            <v>FU-011 베이커리 ㄱ형 쓰래기통장(3560+3010)*500*H950,제작사양SET</v>
          </cell>
          <cell r="B297">
            <v>290</v>
          </cell>
        </row>
        <row r="298">
          <cell r="A298" t="str">
            <v>FU-012 베이커리 3단진열대(4460+3100)*600*H2400,제작사양SET</v>
          </cell>
          <cell r="B298">
            <v>291</v>
          </cell>
        </row>
        <row r="299">
          <cell r="A299" t="str">
            <v>FU-013 베이커리 계산대6000*860*H1050,제작사양SET</v>
          </cell>
          <cell r="B299">
            <v>292</v>
          </cell>
        </row>
        <row r="300">
          <cell r="A300" t="str">
            <v>FU-014 베이커리 음료작업대2960*800*H850,제작사양SET</v>
          </cell>
          <cell r="B300">
            <v>293</v>
          </cell>
        </row>
        <row r="301">
          <cell r="A301" t="str">
            <v>FU-014 베이커리 싱크대2420*800*H850,제작사양SET</v>
          </cell>
          <cell r="B301">
            <v>294</v>
          </cell>
        </row>
        <row r="302">
          <cell r="A302" t="str">
            <v>FU-014 베이커리 상부장-13810*450*H900,제작사양SET</v>
          </cell>
          <cell r="B302">
            <v>295</v>
          </cell>
        </row>
        <row r="303">
          <cell r="A303" t="str">
            <v>FU-014 베이커리 상부장-22420*450*H900,제작사양SET</v>
          </cell>
          <cell r="B303">
            <v>296</v>
          </cell>
        </row>
        <row r="304">
          <cell r="A304" t="str">
            <v>FU-101 벽부형 쿠션벤치(2650+8870+1680)*620*H1000,제작사양SET</v>
          </cell>
          <cell r="B304">
            <v>297</v>
          </cell>
        </row>
        <row r="305">
          <cell r="A305" t="str">
            <v>FU-102 음수대장2150*600*H850,제작사양SET</v>
          </cell>
          <cell r="B305">
            <v>298</v>
          </cell>
        </row>
        <row r="306">
          <cell r="A306" t="str">
            <v>FU-102 음수대 상부장2150*600*H1200,제작사양SET</v>
          </cell>
          <cell r="B306">
            <v>299</v>
          </cell>
        </row>
        <row r="307">
          <cell r="A307" t="str">
            <v>FU-103 다인용 테이블3000*700*H950,제작사양SET</v>
          </cell>
          <cell r="B307">
            <v>300</v>
          </cell>
        </row>
        <row r="308">
          <cell r="A308" t="str">
            <v>FU-104 카페 카운터테이블(7100+4270)*1000*H1160,제작사양SET</v>
          </cell>
          <cell r="B308">
            <v>301</v>
          </cell>
        </row>
        <row r="309">
          <cell r="A309" t="str">
            <v>FU-105 이동식 MD장1000*350*H900,제작사양SET</v>
          </cell>
          <cell r="B309">
            <v>302</v>
          </cell>
        </row>
        <row r="310">
          <cell r="A310" t="str">
            <v>FU-106 벽부 상부장1210*400*H700,제작사양SET</v>
          </cell>
          <cell r="B310">
            <v>303</v>
          </cell>
        </row>
        <row r="311">
          <cell r="A311" t="str">
            <v>FU-107 주방 싱크대+하부장1990*800*H1010,제작사양SET</v>
          </cell>
          <cell r="B311">
            <v>304</v>
          </cell>
        </row>
        <row r="312">
          <cell r="A312" t="str">
            <v>FU-107 주방 싱크대 상부장1990*400*H760,제작사양SET</v>
          </cell>
          <cell r="B312">
            <v>305</v>
          </cell>
        </row>
        <row r="313">
          <cell r="A313" t="str">
            <v>FU-108 쓰레기통 셀프바1600*620*H950,제작사양SET</v>
          </cell>
          <cell r="B313">
            <v>306</v>
          </cell>
        </row>
        <row r="314">
          <cell r="A314" t="str">
            <v>FU-109 라운지 파티션벤치5200*690*H1100,제작사양SET</v>
          </cell>
          <cell r="B314">
            <v>307</v>
          </cell>
        </row>
        <row r="315">
          <cell r="A315" t="str">
            <v>FU-110 라운지 벽부벤치7950*730*H1000,제작사양SET</v>
          </cell>
          <cell r="B315">
            <v>308</v>
          </cell>
        </row>
        <row r="316">
          <cell r="A316" t="str">
            <v>FU-111 안내데스크2490*800*H1050,제작사양SET</v>
          </cell>
          <cell r="B316">
            <v>309</v>
          </cell>
        </row>
        <row r="317">
          <cell r="A317" t="str">
            <v>FU-112 쓰레기통 셀프바2040*710*H950,제작사양SET</v>
          </cell>
          <cell r="B317">
            <v>310</v>
          </cell>
        </row>
        <row r="318">
          <cell r="A318" t="str">
            <v>FU-113 파티션 신발장-11630*320*H1200,제작사양SET</v>
          </cell>
          <cell r="B318">
            <v>311</v>
          </cell>
        </row>
        <row r="319">
          <cell r="A319" t="str">
            <v>FU-113 파티션 신발장-21450*320*H1200,제작사양SET</v>
          </cell>
          <cell r="B319">
            <v>312</v>
          </cell>
        </row>
        <row r="320">
          <cell r="A320" t="str">
            <v>FU-114 복도 벽부형 벤치5190*690*H1000,제작사양SET</v>
          </cell>
          <cell r="B320">
            <v>313</v>
          </cell>
        </row>
        <row r="321">
          <cell r="A321" t="str">
            <v>FU-115 자모실 벽부 벤치(3110+3050)*600*H900,제작사양SET</v>
          </cell>
          <cell r="B321">
            <v>314</v>
          </cell>
        </row>
        <row r="322">
          <cell r="A322" t="str">
            <v>FU-116 수유실 집기 세트-12700*1680*H1220,제작사양SET</v>
          </cell>
          <cell r="B322">
            <v>315</v>
          </cell>
        </row>
        <row r="323">
          <cell r="A323" t="str">
            <v>FU-116 수유실 집기 세트-21540*1500*H900,제작사양SET</v>
          </cell>
          <cell r="B323">
            <v>316</v>
          </cell>
        </row>
        <row r="324">
          <cell r="A324" t="str">
            <v>FU-117 벽부 음향장비함1580*600*H3500,제작사양SET</v>
          </cell>
          <cell r="B324">
            <v>317</v>
          </cell>
        </row>
        <row r="325">
          <cell r="A325" t="str">
            <v>L-01마띠90 직매입 COB 다운라이트EA</v>
          </cell>
          <cell r="B325">
            <v>318</v>
          </cell>
        </row>
        <row r="326">
          <cell r="A326" t="str">
            <v>L-02BL LED COB 매입등EA</v>
          </cell>
          <cell r="B326">
            <v>319</v>
          </cell>
        </row>
        <row r="327">
          <cell r="A327" t="str">
            <v>L-03멀티 사각 COB 매입등EA</v>
          </cell>
          <cell r="B327">
            <v>320</v>
          </cell>
        </row>
        <row r="328">
          <cell r="A328" t="str">
            <v>L-04직매입 나팔 COBEA</v>
          </cell>
          <cell r="B328">
            <v>321</v>
          </cell>
        </row>
        <row r="329">
          <cell r="A329" t="str">
            <v>L-04-1직매입 나팔 COB/ 도경 투시 감지센서 EA</v>
          </cell>
          <cell r="B329">
            <v>322</v>
          </cell>
        </row>
        <row r="330">
          <cell r="A330" t="str">
            <v>L-054인치 다운라이트EA</v>
          </cell>
          <cell r="B330">
            <v>323</v>
          </cell>
        </row>
        <row r="331">
          <cell r="A331" t="str">
            <v>L-06마띠70 직매입 COBEA</v>
          </cell>
          <cell r="B331">
            <v>324</v>
          </cell>
        </row>
        <row r="332">
          <cell r="A332" t="str">
            <v>L-07LED 라인등m</v>
          </cell>
          <cell r="B332">
            <v>325</v>
          </cell>
        </row>
        <row r="333">
          <cell r="A333" t="str">
            <v>L-08PAR 30 원통 직부등EA</v>
          </cell>
          <cell r="B333">
            <v>326</v>
          </cell>
        </row>
        <row r="334">
          <cell r="A334" t="str">
            <v>L-09Ø59 직매입EA</v>
          </cell>
          <cell r="B334">
            <v>327</v>
          </cell>
        </row>
        <row r="335">
          <cell r="A335" t="str">
            <v>L-103인치 다운라이트EA</v>
          </cell>
          <cell r="B335">
            <v>328</v>
          </cell>
        </row>
        <row r="336">
          <cell r="A336" t="str">
            <v>L-11외발 PAR30 레일 스포트EA</v>
          </cell>
          <cell r="B336">
            <v>329</v>
          </cell>
        </row>
        <row r="337">
          <cell r="A337" t="str">
            <v>L-12MR-S COB 민자 반사경 3구EA</v>
          </cell>
          <cell r="B337">
            <v>330</v>
          </cell>
        </row>
        <row r="338">
          <cell r="A338" t="str">
            <v>L-13LED 에코 온스 2인치EA</v>
          </cell>
          <cell r="B338">
            <v>331</v>
          </cell>
        </row>
        <row r="339">
          <cell r="A339" t="str">
            <v>L-14마그네틱 레일등EA</v>
          </cell>
          <cell r="B339">
            <v>332</v>
          </cell>
        </row>
        <row r="340">
          <cell r="A340" t="str">
            <v>PL-01지노블랙 P/DEA</v>
          </cell>
          <cell r="B340">
            <v>333</v>
          </cell>
        </row>
        <row r="341">
          <cell r="A341" t="str">
            <v>PL-02웨이브600 P/D EA</v>
          </cell>
          <cell r="B341">
            <v>334</v>
          </cell>
        </row>
        <row r="342">
          <cell r="A342" t="str">
            <v>BL-01LED 포비벽등 DC타입(L1000)EA</v>
          </cell>
          <cell r="B342">
            <v>335</v>
          </cell>
        </row>
        <row r="343">
          <cell r="A343" t="str">
            <v>BL-02LED 포비벽등 DC타입(L1500)EA</v>
          </cell>
          <cell r="B343">
            <v>336</v>
          </cell>
        </row>
        <row r="344">
          <cell r="A344" t="str">
            <v>벽간접 LED BARSMPS 포함m</v>
          </cell>
          <cell r="B344">
            <v>337</v>
          </cell>
        </row>
        <row r="345">
          <cell r="A345" t="str">
            <v>LED BARSMPS 포함m</v>
          </cell>
          <cell r="B345">
            <v>338</v>
          </cell>
        </row>
        <row r="346">
          <cell r="A346" t="str">
            <v>레일전원, 마감, 연결 등 부속 포함m</v>
          </cell>
          <cell r="B346">
            <v>339</v>
          </cell>
        </row>
        <row r="347">
          <cell r="A347" t="str">
            <v>마그네틱레일레일부속 포함m</v>
          </cell>
          <cell r="B347">
            <v>340</v>
          </cell>
        </row>
        <row r="348">
          <cell r="A348" t="str">
            <v>양변기SW-01EA</v>
          </cell>
          <cell r="B348">
            <v>341</v>
          </cell>
        </row>
        <row r="349">
          <cell r="A349" t="str">
            <v>소변기SW-02EA</v>
          </cell>
          <cell r="B349">
            <v>342</v>
          </cell>
        </row>
        <row r="350">
          <cell r="A350" t="str">
            <v>유아용 양변기SW-03EA</v>
          </cell>
          <cell r="B350">
            <v>343</v>
          </cell>
        </row>
        <row r="351">
          <cell r="A351" t="str">
            <v>청소용수채SW-04EA</v>
          </cell>
          <cell r="B351">
            <v>344</v>
          </cell>
        </row>
        <row r="352">
          <cell r="A352" t="str">
            <v>영유아 보호의자SW-05EA</v>
          </cell>
          <cell r="B352">
            <v>345</v>
          </cell>
        </row>
        <row r="353">
          <cell r="A353" t="str">
            <v>세면수전SW-06EA</v>
          </cell>
          <cell r="B353">
            <v>346</v>
          </cell>
        </row>
        <row r="354">
          <cell r="A354" t="str">
            <v>세면수전SW-07EA</v>
          </cell>
          <cell r="B354">
            <v>347</v>
          </cell>
        </row>
        <row r="355">
          <cell r="A355" t="str">
            <v>핸드타올디스펜서SW-08EA</v>
          </cell>
          <cell r="B355">
            <v>348</v>
          </cell>
        </row>
        <row r="356">
          <cell r="A356" t="str">
            <v>핸드드라이기SW-09EA</v>
          </cell>
          <cell r="B356">
            <v>349</v>
          </cell>
        </row>
        <row r="357">
          <cell r="A357" t="str">
            <v>세면수전SW-10EA</v>
          </cell>
          <cell r="B357">
            <v>350</v>
          </cell>
        </row>
        <row r="358">
          <cell r="A358" t="str">
            <v>세면기SW-11EA</v>
          </cell>
          <cell r="B358">
            <v>351</v>
          </cell>
        </row>
        <row r="359">
          <cell r="A359" t="str">
            <v>장애인 손잡이SW-12SET</v>
          </cell>
          <cell r="B359">
            <v>352</v>
          </cell>
        </row>
        <row r="360">
          <cell r="A360" t="str">
            <v>양변기+자동센서+등받이SW-01, SW-13SET</v>
          </cell>
          <cell r="B360">
            <v>353</v>
          </cell>
        </row>
        <row r="361">
          <cell r="A361" t="str">
            <v>페이퍼타올 디스펜서SW-14EA</v>
          </cell>
          <cell r="B361">
            <v>354</v>
          </cell>
        </row>
        <row r="362">
          <cell r="A362" t="str">
            <v>세면기SW-15EA</v>
          </cell>
          <cell r="B362">
            <v>355</v>
          </cell>
        </row>
        <row r="363">
          <cell r="A363" t="str">
            <v>세면수전SW-16EA</v>
          </cell>
          <cell r="B363">
            <v>356</v>
          </cell>
        </row>
        <row r="364">
          <cell r="A364" t="str">
            <v>휴지걸이SW-17EA</v>
          </cell>
          <cell r="B364">
            <v>357</v>
          </cell>
        </row>
        <row r="365">
          <cell r="A365" t="str">
            <v/>
          </cell>
          <cell r="B365">
            <v>358</v>
          </cell>
        </row>
        <row r="366">
          <cell r="A366" t="str">
            <v/>
          </cell>
          <cell r="B366">
            <v>359</v>
          </cell>
        </row>
        <row r="367">
          <cell r="A367" t="str">
            <v/>
          </cell>
          <cell r="B367">
            <v>360</v>
          </cell>
        </row>
        <row r="368">
          <cell r="A368" t="str">
            <v/>
          </cell>
          <cell r="B368">
            <v>361</v>
          </cell>
        </row>
        <row r="369">
          <cell r="A369" t="str">
            <v/>
          </cell>
          <cell r="B369">
            <v>362</v>
          </cell>
        </row>
        <row r="370">
          <cell r="A370" t="str">
            <v/>
          </cell>
          <cell r="B370">
            <v>363</v>
          </cell>
        </row>
        <row r="371">
          <cell r="A371" t="str">
            <v/>
          </cell>
          <cell r="B371">
            <v>364</v>
          </cell>
        </row>
        <row r="372">
          <cell r="A372" t="str">
            <v/>
          </cell>
          <cell r="B372">
            <v>365</v>
          </cell>
        </row>
        <row r="373">
          <cell r="A373" t="str">
            <v/>
          </cell>
          <cell r="B373">
            <v>366</v>
          </cell>
        </row>
      </sheetData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원가"/>
      <sheetName val="집계표"/>
      <sheetName val="내역서"/>
      <sheetName val="일위대가목록"/>
      <sheetName val="일위대가"/>
      <sheetName val="단가대비표"/>
    </sheetNames>
    <sheetDataSet>
      <sheetData sheetId="0" refreshError="1"/>
      <sheetData sheetId="1">
        <row r="29">
          <cell r="F29">
            <v>126005469</v>
          </cell>
          <cell r="J29">
            <v>0</v>
          </cell>
        </row>
      </sheetData>
      <sheetData sheetId="2" refreshError="1"/>
      <sheetData sheetId="3">
        <row r="4">
          <cell r="E4">
            <v>1614</v>
          </cell>
        </row>
      </sheetData>
      <sheetData sheetId="4" refreshError="1"/>
      <sheetData sheetId="5">
        <row r="7">
          <cell r="O7">
            <v>100000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05A8-7A54-4068-B059-D6AD613A257A}">
  <dimension ref="A1:L10"/>
  <sheetViews>
    <sheetView view="pageBreakPreview" zoomScaleSheetLayoutView="100" workbookViewId="0">
      <selection activeCell="G1" sqref="G1"/>
    </sheetView>
  </sheetViews>
  <sheetFormatPr defaultRowHeight="16.5"/>
  <cols>
    <col min="1" max="12" width="11" style="181" customWidth="1"/>
    <col min="13" max="16384" width="9.140625" style="181"/>
  </cols>
  <sheetData>
    <row r="1" spans="1:12" ht="99" customHeight="1">
      <c r="A1" s="180"/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</row>
    <row r="2" spans="1:12" ht="42.75" customHeight="1">
      <c r="A2" s="269" t="s">
        <v>1023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</row>
    <row r="3" spans="1:12" ht="51" customHeight="1" thickBot="1">
      <c r="A3" s="270" t="s">
        <v>1024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</row>
    <row r="4" spans="1:12" ht="5.0999999999999996" customHeight="1" thickTop="1">
      <c r="A4" s="180"/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</row>
    <row r="5" spans="1:12" ht="30" customHeight="1">
      <c r="A5" s="272" t="s">
        <v>1470</v>
      </c>
      <c r="B5" s="272"/>
      <c r="C5" s="272"/>
      <c r="D5" s="272"/>
      <c r="E5" s="272"/>
      <c r="F5" s="272"/>
      <c r="G5" s="272"/>
      <c r="H5" s="272"/>
      <c r="I5" s="272"/>
      <c r="J5" s="272"/>
      <c r="K5" s="272"/>
      <c r="L5" s="272"/>
    </row>
    <row r="6" spans="1:12" ht="80.099999999999994" customHeight="1">
      <c r="A6" s="180"/>
      <c r="B6" s="180"/>
      <c r="C6" s="182"/>
      <c r="D6" s="180"/>
      <c r="E6" s="180"/>
      <c r="F6" s="180"/>
      <c r="G6" s="180"/>
      <c r="H6" s="180"/>
      <c r="I6" s="180"/>
      <c r="J6" s="180"/>
      <c r="K6" s="180"/>
      <c r="L6" s="180"/>
    </row>
    <row r="7" spans="1:12" ht="39.950000000000003" customHeight="1">
      <c r="A7" s="268" t="s">
        <v>1025</v>
      </c>
      <c r="B7" s="268"/>
      <c r="C7" s="268"/>
      <c r="D7" s="268"/>
      <c r="E7" s="268"/>
      <c r="F7" s="268"/>
      <c r="G7" s="268"/>
      <c r="H7" s="268"/>
      <c r="I7" s="268"/>
      <c r="J7" s="268"/>
      <c r="K7" s="268"/>
      <c r="L7" s="268"/>
    </row>
    <row r="8" spans="1:12" ht="45.75" customHeight="1">
      <c r="A8" s="183"/>
      <c r="B8" s="183"/>
      <c r="C8" s="183"/>
      <c r="D8" s="183"/>
      <c r="E8" s="183"/>
      <c r="F8" s="183"/>
      <c r="G8" s="183"/>
      <c r="H8" s="183"/>
      <c r="I8" s="183"/>
      <c r="J8" s="183"/>
      <c r="K8" s="183"/>
      <c r="L8" s="183"/>
    </row>
    <row r="9" spans="1:12" ht="24.95" customHeight="1">
      <c r="A9" s="268"/>
      <c r="B9" s="268"/>
      <c r="C9" s="268"/>
      <c r="D9" s="268"/>
      <c r="E9" s="268"/>
      <c r="F9" s="268"/>
      <c r="G9" s="268"/>
      <c r="H9" s="268"/>
      <c r="I9" s="268"/>
      <c r="J9" s="268"/>
      <c r="K9" s="268"/>
      <c r="L9" s="268"/>
    </row>
    <row r="10" spans="1:12" ht="24.95" customHeight="1">
      <c r="A10" s="268"/>
      <c r="B10" s="268"/>
      <c r="C10" s="268"/>
      <c r="D10" s="268"/>
      <c r="E10" s="268"/>
      <c r="F10" s="268"/>
      <c r="G10" s="268"/>
      <c r="H10" s="268"/>
      <c r="I10" s="268"/>
      <c r="J10" s="268"/>
      <c r="K10" s="268"/>
      <c r="L10" s="268"/>
    </row>
  </sheetData>
  <mergeCells count="6">
    <mergeCell ref="A10:L10"/>
    <mergeCell ref="A2:L2"/>
    <mergeCell ref="A3:L3"/>
    <mergeCell ref="A5:L5"/>
    <mergeCell ref="A7:L7"/>
    <mergeCell ref="A9:L9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FF00"/>
  </sheetPr>
  <dimension ref="A1:X57"/>
  <sheetViews>
    <sheetView tabSelected="1" view="pageBreakPreview" zoomScale="85" zoomScaleSheetLayoutView="85" workbookViewId="0">
      <selection activeCell="P22" sqref="P22"/>
    </sheetView>
  </sheetViews>
  <sheetFormatPr defaultRowHeight="12"/>
  <cols>
    <col min="1" max="1" width="7.140625" style="1" customWidth="1"/>
    <col min="2" max="2" width="1.7109375" style="1" customWidth="1"/>
    <col min="3" max="3" width="41" style="1" customWidth="1"/>
    <col min="4" max="4" width="1.7109375" style="1" customWidth="1"/>
    <col min="5" max="5" width="30.85546875" style="2" customWidth="1"/>
    <col min="6" max="6" width="1.7109375" style="2" customWidth="1"/>
    <col min="7" max="7" width="21" style="1" customWidth="1"/>
    <col min="8" max="9" width="1.7109375" style="1" customWidth="1"/>
    <col min="10" max="10" width="45" style="1" customWidth="1"/>
    <col min="11" max="11" width="1.7109375" style="1" customWidth="1"/>
    <col min="12" max="12" width="9.140625" style="335" customWidth="1"/>
    <col min="13" max="13" width="25.28515625" style="335" customWidth="1"/>
    <col min="14" max="18" width="9.140625" style="335" customWidth="1"/>
    <col min="19" max="21" width="9.140625" style="335"/>
    <col min="22" max="22" width="23.5703125" style="335" customWidth="1"/>
    <col min="23" max="23" width="17.28515625" style="1" customWidth="1"/>
    <col min="24" max="16384" width="9.140625" style="1"/>
  </cols>
  <sheetData>
    <row r="1" spans="1:22" ht="29.25" customHeight="1">
      <c r="A1" s="3" t="s">
        <v>131</v>
      </c>
      <c r="B1" s="3"/>
      <c r="C1" s="3"/>
      <c r="D1" s="3"/>
      <c r="E1" s="3"/>
      <c r="F1" s="3"/>
      <c r="G1" s="3"/>
      <c r="H1" s="3"/>
      <c r="I1" s="3"/>
      <c r="J1" s="3"/>
      <c r="K1" s="3"/>
      <c r="L1" s="334"/>
      <c r="M1" s="334"/>
      <c r="N1" s="334"/>
      <c r="O1" s="334"/>
      <c r="P1" s="334"/>
      <c r="Q1" s="334"/>
      <c r="R1" s="334"/>
    </row>
    <row r="2" spans="1:22" ht="12.75" customHeight="1"/>
    <row r="3" spans="1:22" ht="17.25" customHeight="1">
      <c r="A3" s="1" t="s">
        <v>133</v>
      </c>
      <c r="K3" s="5" t="s">
        <v>12</v>
      </c>
    </row>
    <row r="4" spans="1:22" ht="17.25" customHeight="1">
      <c r="A4" s="288" t="s">
        <v>38</v>
      </c>
      <c r="B4" s="289"/>
      <c r="C4" s="289"/>
      <c r="D4" s="133"/>
      <c r="E4" s="282" t="s">
        <v>11</v>
      </c>
      <c r="F4" s="283"/>
      <c r="G4" s="273" t="s">
        <v>39</v>
      </c>
      <c r="H4" s="275"/>
      <c r="I4" s="273" t="s">
        <v>17</v>
      </c>
      <c r="J4" s="274"/>
      <c r="K4" s="275"/>
      <c r="L4" s="336"/>
      <c r="M4" s="336"/>
      <c r="N4" s="336"/>
      <c r="O4" s="336"/>
      <c r="P4" s="336"/>
      <c r="Q4" s="336"/>
      <c r="R4" s="336"/>
      <c r="S4" s="336"/>
    </row>
    <row r="5" spans="1:22" ht="17.25" customHeight="1">
      <c r="A5" s="286" t="s">
        <v>40</v>
      </c>
      <c r="B5" s="287"/>
      <c r="C5" s="287"/>
      <c r="D5" s="135"/>
      <c r="E5" s="284"/>
      <c r="F5" s="285"/>
      <c r="G5" s="276"/>
      <c r="H5" s="278"/>
      <c r="I5" s="276"/>
      <c r="J5" s="277"/>
      <c r="K5" s="278"/>
    </row>
    <row r="6" spans="1:22" ht="17.25" customHeight="1">
      <c r="A6" s="11" t="s">
        <v>63</v>
      </c>
      <c r="B6" s="136"/>
      <c r="C6" s="137" t="s">
        <v>1</v>
      </c>
      <c r="D6" s="138"/>
      <c r="E6" s="139">
        <f>인테리어집계!I40</f>
        <v>0</v>
      </c>
      <c r="F6" s="140"/>
      <c r="G6" s="288"/>
      <c r="H6" s="141"/>
      <c r="I6" s="142"/>
      <c r="J6" s="143" t="str">
        <f>인테리어집계!A1&amp;" 참조"</f>
        <v>&lt; 표 : 1 &gt;  참조</v>
      </c>
      <c r="K6" s="329"/>
      <c r="T6" s="337"/>
    </row>
    <row r="7" spans="1:22" ht="17.25" customHeight="1">
      <c r="A7" s="12" t="s">
        <v>64</v>
      </c>
      <c r="B7" s="144"/>
      <c r="C7" s="145" t="s">
        <v>41</v>
      </c>
      <c r="D7" s="146"/>
      <c r="E7" s="147">
        <f>TRUNC(E6*L7%)</f>
        <v>0</v>
      </c>
      <c r="F7" s="148"/>
      <c r="G7" s="290"/>
      <c r="H7" s="149"/>
      <c r="I7" s="150"/>
      <c r="J7" s="134"/>
      <c r="K7" s="330"/>
      <c r="L7" s="338"/>
      <c r="M7" s="338"/>
      <c r="N7" s="338"/>
      <c r="O7" s="338"/>
      <c r="P7" s="338"/>
      <c r="Q7" s="338"/>
      <c r="R7" s="338"/>
      <c r="S7" s="338"/>
      <c r="T7" s="339"/>
    </row>
    <row r="8" spans="1:22" ht="17.25" customHeight="1">
      <c r="A8" s="151" t="s">
        <v>65</v>
      </c>
      <c r="B8" s="152"/>
      <c r="C8" s="13" t="s">
        <v>42</v>
      </c>
      <c r="D8" s="153"/>
      <c r="E8" s="154">
        <f>SUM(E6:E7)</f>
        <v>0</v>
      </c>
      <c r="F8" s="155"/>
      <c r="G8" s="156" t="e">
        <f>TRUNC(E8/$E$28*100,2)</f>
        <v>#DIV/0!</v>
      </c>
      <c r="H8" s="157"/>
      <c r="I8" s="158"/>
      <c r="J8" s="14"/>
      <c r="K8" s="331"/>
      <c r="L8" s="338"/>
      <c r="M8" s="340"/>
      <c r="N8" s="341"/>
      <c r="O8" s="341"/>
      <c r="P8" s="341"/>
      <c r="Q8" s="341"/>
      <c r="R8" s="341"/>
      <c r="S8" s="341"/>
      <c r="T8" s="342"/>
    </row>
    <row r="9" spans="1:22" ht="17.25" customHeight="1">
      <c r="A9" s="11" t="s">
        <v>66</v>
      </c>
      <c r="B9" s="159"/>
      <c r="C9" s="137" t="s">
        <v>14</v>
      </c>
      <c r="D9" s="138"/>
      <c r="E9" s="139">
        <f>인테리어집계!K40</f>
        <v>0</v>
      </c>
      <c r="F9" s="140"/>
      <c r="G9" s="160"/>
      <c r="H9" s="161"/>
      <c r="I9" s="162"/>
      <c r="J9" s="143" t="str">
        <f>인테리어집계!A1&amp;" 참조"</f>
        <v>&lt; 표 : 1 &gt;  참조</v>
      </c>
      <c r="K9" s="329"/>
      <c r="L9" s="338"/>
      <c r="M9" s="338"/>
      <c r="N9" s="338"/>
      <c r="O9" s="338"/>
      <c r="P9" s="338"/>
      <c r="Q9" s="338"/>
      <c r="R9" s="338"/>
      <c r="S9" s="338"/>
      <c r="T9" s="339"/>
    </row>
    <row r="10" spans="1:22" ht="17.25" customHeight="1">
      <c r="A10" s="12" t="s">
        <v>67</v>
      </c>
      <c r="B10" s="163"/>
      <c r="C10" s="132" t="s">
        <v>0</v>
      </c>
      <c r="D10" s="164"/>
      <c r="E10" s="147">
        <f>TRUNC(E9*L10%)</f>
        <v>0</v>
      </c>
      <c r="F10" s="148"/>
      <c r="G10" s="160"/>
      <c r="H10" s="161"/>
      <c r="I10" s="162"/>
      <c r="J10" s="134" t="str">
        <f>"직접노무비 × "&amp;L10&amp;"%"</f>
        <v>직접노무비 × %</v>
      </c>
      <c r="K10" s="330"/>
      <c r="L10" s="339"/>
      <c r="M10" s="338"/>
      <c r="N10" s="338"/>
      <c r="O10" s="338"/>
      <c r="P10" s="338"/>
      <c r="Q10" s="338"/>
      <c r="R10" s="338"/>
      <c r="S10" s="338"/>
      <c r="T10" s="339"/>
    </row>
    <row r="11" spans="1:22" ht="17.25" customHeight="1">
      <c r="A11" s="151" t="s">
        <v>65</v>
      </c>
      <c r="B11" s="152"/>
      <c r="C11" s="13" t="s">
        <v>42</v>
      </c>
      <c r="D11" s="153"/>
      <c r="E11" s="154">
        <f>SUM(E9:E10)</f>
        <v>0</v>
      </c>
      <c r="F11" s="155"/>
      <c r="G11" s="156" t="e">
        <f>TRUNC(E11/$E$28*100,1)</f>
        <v>#DIV/0!</v>
      </c>
      <c r="H11" s="157"/>
      <c r="I11" s="158"/>
      <c r="J11" s="14"/>
      <c r="K11" s="331"/>
      <c r="L11" s="338"/>
      <c r="M11" s="338"/>
      <c r="N11" s="338"/>
      <c r="O11" s="338"/>
      <c r="P11" s="338"/>
      <c r="Q11" s="338"/>
      <c r="R11" s="338"/>
      <c r="S11" s="338"/>
      <c r="T11" s="339"/>
    </row>
    <row r="12" spans="1:22" ht="17.25" customHeight="1">
      <c r="A12" s="165"/>
      <c r="B12" s="166"/>
      <c r="C12" s="137" t="s">
        <v>16</v>
      </c>
      <c r="D12" s="138"/>
      <c r="E12" s="139">
        <f>인테리어집계!M40</f>
        <v>0</v>
      </c>
      <c r="F12" s="140"/>
      <c r="G12" s="167"/>
      <c r="H12" s="141"/>
      <c r="I12" s="142"/>
      <c r="J12" s="143" t="str">
        <f>인테리어집계!A1&amp;" 참조"</f>
        <v>&lt; 표 : 1 &gt;  참조</v>
      </c>
      <c r="K12" s="329"/>
      <c r="L12" s="338"/>
      <c r="M12" s="338"/>
      <c r="N12" s="338"/>
      <c r="O12" s="338"/>
      <c r="P12" s="338"/>
      <c r="Q12" s="338"/>
      <c r="R12" s="338"/>
      <c r="S12" s="338"/>
      <c r="T12" s="339"/>
    </row>
    <row r="13" spans="1:22" ht="17.25" customHeight="1">
      <c r="A13" s="168"/>
      <c r="B13" s="169"/>
      <c r="C13" s="132" t="s">
        <v>34</v>
      </c>
      <c r="D13" s="164"/>
      <c r="E13" s="170">
        <f>TRUNC(E$11*$L13%)</f>
        <v>0</v>
      </c>
      <c r="F13" s="171"/>
      <c r="G13" s="160"/>
      <c r="H13" s="161"/>
      <c r="I13" s="162"/>
      <c r="J13" s="21" t="str">
        <f>"노무비 × "&amp;L13&amp;"%"</f>
        <v>노무비 × %</v>
      </c>
      <c r="K13" s="332"/>
      <c r="L13" s="338"/>
      <c r="M13" s="338"/>
      <c r="N13" s="338"/>
      <c r="O13" s="338"/>
      <c r="P13" s="338"/>
      <c r="Q13" s="338"/>
      <c r="R13" s="338"/>
      <c r="S13" s="338"/>
      <c r="T13" s="339"/>
    </row>
    <row r="14" spans="1:22" ht="17.25" customHeight="1">
      <c r="A14" s="168" t="s">
        <v>68</v>
      </c>
      <c r="B14" s="169"/>
      <c r="C14" s="132" t="s">
        <v>5</v>
      </c>
      <c r="D14" s="164"/>
      <c r="E14" s="170">
        <f>TRUNC(E$11*$L14%)</f>
        <v>0</v>
      </c>
      <c r="F14" s="171"/>
      <c r="G14" s="160"/>
      <c r="H14" s="161"/>
      <c r="I14" s="162"/>
      <c r="J14" s="21" t="str">
        <f>"노무비 × "&amp;L14&amp;"%"</f>
        <v>노무비 × %</v>
      </c>
      <c r="K14" s="332"/>
      <c r="L14" s="338"/>
      <c r="M14" s="338"/>
      <c r="N14" s="338"/>
      <c r="O14" s="338"/>
      <c r="P14" s="338"/>
      <c r="Q14" s="338"/>
      <c r="R14" s="338"/>
      <c r="S14" s="338"/>
      <c r="T14" s="339"/>
    </row>
    <row r="15" spans="1:22" ht="17.25" customHeight="1">
      <c r="A15" s="168"/>
      <c r="B15" s="169"/>
      <c r="C15" s="132" t="s">
        <v>6</v>
      </c>
      <c r="D15" s="164"/>
      <c r="E15" s="170">
        <f>TRUNC(E$9*$L15%)</f>
        <v>0</v>
      </c>
      <c r="F15" s="171"/>
      <c r="G15" s="160"/>
      <c r="H15" s="161"/>
      <c r="I15" s="162"/>
      <c r="J15" s="21" t="str">
        <f>"직접노무비 × "&amp;L15&amp;"%"</f>
        <v>직접노무비 × %</v>
      </c>
      <c r="K15" s="332"/>
      <c r="L15" s="338"/>
      <c r="M15" s="338"/>
      <c r="N15" s="338"/>
      <c r="O15" s="338"/>
      <c r="P15" s="338"/>
      <c r="Q15" s="338"/>
      <c r="R15" s="338"/>
      <c r="S15" s="338"/>
      <c r="T15" s="339"/>
      <c r="V15" s="337"/>
    </row>
    <row r="16" spans="1:22" ht="17.25" customHeight="1">
      <c r="A16" s="168"/>
      <c r="B16" s="169"/>
      <c r="C16" s="132" t="s">
        <v>2</v>
      </c>
      <c r="D16" s="164"/>
      <c r="E16" s="170">
        <f>TRUNC(E$9*$L16%)</f>
        <v>0</v>
      </c>
      <c r="F16" s="171"/>
      <c r="G16" s="160"/>
      <c r="H16" s="161"/>
      <c r="I16" s="162"/>
      <c r="J16" s="21" t="str">
        <f>"직접노무비 × "&amp;L16&amp;"%"</f>
        <v>직접노무비 × %</v>
      </c>
      <c r="K16" s="332"/>
      <c r="L16" s="338"/>
      <c r="M16" s="338"/>
      <c r="N16" s="338"/>
      <c r="O16" s="338"/>
      <c r="P16" s="338"/>
      <c r="Q16" s="338"/>
      <c r="R16" s="338"/>
      <c r="S16" s="338"/>
      <c r="T16" s="339"/>
      <c r="V16" s="337"/>
    </row>
    <row r="17" spans="1:24" ht="17.25" customHeight="1">
      <c r="A17" s="168"/>
      <c r="B17" s="169"/>
      <c r="C17" s="132" t="s">
        <v>13</v>
      </c>
      <c r="D17" s="164"/>
      <c r="E17" s="170">
        <f>TRUNC(E$15*$L$17%)</f>
        <v>0</v>
      </c>
      <c r="F17" s="171"/>
      <c r="G17" s="160"/>
      <c r="H17" s="161"/>
      <c r="I17" s="162"/>
      <c r="J17" s="21" t="str">
        <f>"건강보험료 × "&amp;L17&amp;"%"</f>
        <v>건강보험료 × %</v>
      </c>
      <c r="K17" s="332"/>
      <c r="L17" s="338"/>
      <c r="M17" s="338"/>
      <c r="N17" s="338"/>
      <c r="O17" s="338"/>
      <c r="P17" s="338"/>
      <c r="Q17" s="338"/>
      <c r="R17" s="338"/>
      <c r="S17" s="338"/>
      <c r="T17" s="339"/>
      <c r="V17" s="337"/>
    </row>
    <row r="18" spans="1:24" ht="17.25" customHeight="1">
      <c r="A18" s="168"/>
      <c r="B18" s="169"/>
      <c r="C18" s="132" t="s">
        <v>7</v>
      </c>
      <c r="D18" s="164"/>
      <c r="E18" s="170">
        <f>TRUNC(E$9*$L18%)</f>
        <v>0</v>
      </c>
      <c r="F18" s="171"/>
      <c r="G18" s="160"/>
      <c r="H18" s="161"/>
      <c r="I18" s="162"/>
      <c r="J18" s="21" t="str">
        <f>"직접노무비 × "&amp;L18&amp;"%"</f>
        <v>직접노무비 × %</v>
      </c>
      <c r="K18" s="332"/>
      <c r="L18" s="338"/>
      <c r="M18" s="338"/>
      <c r="N18" s="338"/>
      <c r="O18" s="338"/>
      <c r="P18" s="338"/>
      <c r="Q18" s="338"/>
      <c r="R18" s="338"/>
      <c r="S18" s="338"/>
      <c r="T18" s="339"/>
      <c r="V18" s="337"/>
    </row>
    <row r="19" spans="1:24" ht="17.25" customHeight="1">
      <c r="A19" s="168" t="s">
        <v>65</v>
      </c>
      <c r="B19" s="169"/>
      <c r="C19" s="132" t="s">
        <v>15</v>
      </c>
      <c r="D19" s="164"/>
      <c r="E19" s="170">
        <f>TRUNC((E$8+E$9)*$L19%)+$M19</f>
        <v>0</v>
      </c>
      <c r="F19" s="171"/>
      <c r="G19" s="160"/>
      <c r="H19" s="161"/>
      <c r="I19" s="162"/>
      <c r="J19" s="48" t="str">
        <f>"(재료비+직접노무비)×"&amp;L19&amp;"% + 5349천원"</f>
        <v>(재료비+직접노무비)×% + 5349천원</v>
      </c>
      <c r="K19" s="332"/>
      <c r="L19" s="338"/>
      <c r="N19" s="338"/>
      <c r="O19" s="338"/>
      <c r="P19" s="338"/>
      <c r="Q19" s="338"/>
      <c r="R19" s="338"/>
      <c r="S19" s="338"/>
      <c r="T19" s="339"/>
      <c r="V19" s="337"/>
    </row>
    <row r="20" spans="1:24" ht="17.25" customHeight="1">
      <c r="A20" s="168"/>
      <c r="B20" s="169"/>
      <c r="C20" s="132" t="s">
        <v>8</v>
      </c>
      <c r="D20" s="164"/>
      <c r="E20" s="170">
        <f>TRUNC((E$6+E$9+E$12)*$L20%)</f>
        <v>0</v>
      </c>
      <c r="F20" s="171"/>
      <c r="G20" s="160"/>
      <c r="H20" s="161"/>
      <c r="I20" s="162"/>
      <c r="J20" s="21" t="str">
        <f>"직접공사비 × "&amp;L20&amp;"%"</f>
        <v>직접공사비 × %</v>
      </c>
      <c r="K20" s="332"/>
      <c r="L20" s="338"/>
      <c r="M20" s="338"/>
      <c r="N20" s="338"/>
      <c r="O20" s="338"/>
      <c r="P20" s="338"/>
      <c r="Q20" s="338"/>
      <c r="R20" s="338"/>
      <c r="S20" s="338"/>
      <c r="T20" s="339"/>
      <c r="V20" s="337"/>
    </row>
    <row r="21" spans="1:24" ht="17.25" customHeight="1">
      <c r="A21" s="168"/>
      <c r="B21" s="169"/>
      <c r="C21" s="132" t="s">
        <v>132</v>
      </c>
      <c r="D21" s="164"/>
      <c r="E21" s="170">
        <f>TRUNC((E$6+E$9+E$12)*$L21%)</f>
        <v>0</v>
      </c>
      <c r="F21" s="171"/>
      <c r="G21" s="160"/>
      <c r="H21" s="161"/>
      <c r="I21" s="162"/>
      <c r="J21" s="21" t="str">
        <f>"직접공사비 × "&amp;L21&amp;"%"</f>
        <v>직접공사비 × %</v>
      </c>
      <c r="K21" s="332"/>
      <c r="L21" s="338"/>
      <c r="M21" s="338"/>
      <c r="N21" s="338"/>
      <c r="O21" s="338"/>
      <c r="P21" s="338"/>
      <c r="Q21" s="338"/>
      <c r="R21" s="338"/>
      <c r="S21" s="338"/>
      <c r="T21" s="339"/>
      <c r="V21" s="337"/>
    </row>
    <row r="22" spans="1:24" ht="17.25" customHeight="1">
      <c r="A22" s="168"/>
      <c r="B22" s="169"/>
      <c r="C22" s="132" t="s">
        <v>36</v>
      </c>
      <c r="D22" s="164"/>
      <c r="E22" s="170">
        <f>TRUNC(SUM(E$8,E$11)*$L22%)</f>
        <v>0</v>
      </c>
      <c r="F22" s="171"/>
      <c r="G22" s="160"/>
      <c r="H22" s="161"/>
      <c r="I22" s="162"/>
      <c r="J22" s="134" t="str">
        <f>"(재료비+노무비)×"&amp;L22&amp;"%"</f>
        <v>(재료비+노무비)×%</v>
      </c>
      <c r="K22" s="330"/>
      <c r="L22" s="338"/>
      <c r="M22" s="338"/>
      <c r="N22" s="338"/>
      <c r="O22" s="338"/>
      <c r="P22" s="338"/>
      <c r="Q22" s="338"/>
      <c r="R22" s="338"/>
      <c r="S22" s="338"/>
      <c r="T22" s="339"/>
    </row>
    <row r="23" spans="1:24" ht="17.25" customHeight="1">
      <c r="A23" s="172"/>
      <c r="B23" s="173"/>
      <c r="C23" s="13" t="s">
        <v>42</v>
      </c>
      <c r="D23" s="153"/>
      <c r="E23" s="154">
        <f>SUM(E12:E22)</f>
        <v>0</v>
      </c>
      <c r="F23" s="155"/>
      <c r="G23" s="156" t="e">
        <f>TRUNC(E23/$E$28*100,2)</f>
        <v>#DIV/0!</v>
      </c>
      <c r="H23" s="157"/>
      <c r="I23" s="158"/>
      <c r="J23" s="14"/>
      <c r="K23" s="331"/>
      <c r="L23" s="338"/>
      <c r="M23" s="338"/>
      <c r="N23" s="338"/>
      <c r="O23" s="338"/>
      <c r="P23" s="338"/>
      <c r="Q23" s="338"/>
      <c r="R23" s="338"/>
      <c r="S23" s="338"/>
      <c r="T23" s="339"/>
    </row>
    <row r="24" spans="1:24" ht="17.25" customHeight="1">
      <c r="A24" s="279" t="s">
        <v>3</v>
      </c>
      <c r="B24" s="280"/>
      <c r="C24" s="280"/>
      <c r="D24" s="281"/>
      <c r="E24" s="154">
        <f>TRUNC(SUM(E8,E11,E23))</f>
        <v>0</v>
      </c>
      <c r="F24" s="155"/>
      <c r="G24" s="156" t="e">
        <f>SUM(G8,G11,G23)</f>
        <v>#DIV/0!</v>
      </c>
      <c r="H24" s="157"/>
      <c r="I24" s="158"/>
      <c r="J24" s="14" t="str">
        <f>"재료비+노무비+경비"</f>
        <v>재료비+노무비+경비</v>
      </c>
      <c r="K24" s="331"/>
      <c r="L24" s="338"/>
      <c r="M24" s="338"/>
      <c r="N24" s="338"/>
      <c r="O24" s="338"/>
      <c r="P24" s="338"/>
      <c r="Q24" s="338"/>
      <c r="R24" s="338"/>
      <c r="S24" s="338"/>
      <c r="T24" s="339"/>
    </row>
    <row r="25" spans="1:24" ht="17.25" customHeight="1">
      <c r="A25" s="279" t="str">
        <f>"일반관리비 ("&amp;L25&amp;"%)"</f>
        <v>일반관리비 (%)</v>
      </c>
      <c r="B25" s="280"/>
      <c r="C25" s="280"/>
      <c r="D25" s="281"/>
      <c r="E25" s="154">
        <f>TRUNC(E24*$L25%)</f>
        <v>0</v>
      </c>
      <c r="F25" s="155"/>
      <c r="G25" s="156" t="e">
        <f>TRUNC(E25/$E$28*100,2)</f>
        <v>#DIV/0!</v>
      </c>
      <c r="H25" s="157"/>
      <c r="I25" s="158"/>
      <c r="J25" s="14" t="str">
        <f>"순설치원가 × "&amp;L25&amp;"%"</f>
        <v>순설치원가 × %</v>
      </c>
      <c r="K25" s="331"/>
      <c r="L25" s="339"/>
      <c r="M25" s="338"/>
      <c r="N25" s="338"/>
      <c r="O25" s="338"/>
      <c r="P25" s="338"/>
      <c r="Q25" s="338"/>
      <c r="R25" s="338"/>
      <c r="S25" s="338"/>
      <c r="T25" s="339"/>
    </row>
    <row r="26" spans="1:24" ht="17.25" customHeight="1">
      <c r="A26" s="279" t="str">
        <f>"이윤 ("&amp;L26&amp;"%)"</f>
        <v>이윤 (%)</v>
      </c>
      <c r="B26" s="280"/>
      <c r="C26" s="280"/>
      <c r="D26" s="281"/>
      <c r="E26" s="154">
        <f>TRUNC((E11+E23+E25)*$L26%)-0</f>
        <v>0</v>
      </c>
      <c r="F26" s="155"/>
      <c r="G26" s="156" t="e">
        <f>TRUNC(E26/$E$28*100,2)</f>
        <v>#DIV/0!</v>
      </c>
      <c r="H26" s="157"/>
      <c r="I26" s="158"/>
      <c r="J26" s="14" t="str">
        <f>"(노무비+경비+일.관) × "&amp;L26&amp;"%"</f>
        <v>(노무비+경비+일.관) × %</v>
      </c>
      <c r="K26" s="331"/>
      <c r="L26" s="339"/>
      <c r="M26" s="338"/>
      <c r="N26" s="338"/>
      <c r="O26" s="338"/>
      <c r="P26" s="338"/>
      <c r="Q26" s="338"/>
      <c r="R26" s="338"/>
      <c r="S26" s="338"/>
      <c r="T26" s="339"/>
    </row>
    <row r="27" spans="1:24" ht="17.25" customHeight="1">
      <c r="A27" s="279" t="s">
        <v>35</v>
      </c>
      <c r="B27" s="280"/>
      <c r="C27" s="280"/>
      <c r="D27" s="281"/>
      <c r="E27" s="6">
        <f>인테리어집계!O41</f>
        <v>0</v>
      </c>
      <c r="F27" s="155"/>
      <c r="G27" s="156" t="e">
        <f>TRUNC(E27/$E$28*100,2)</f>
        <v>#DIV/0!</v>
      </c>
      <c r="H27" s="157"/>
      <c r="I27" s="158"/>
      <c r="J27" s="143" t="str">
        <f>인테리어집계!A1&amp;" 참조"</f>
        <v>&lt; 표 : 1 &gt;  참조</v>
      </c>
      <c r="K27" s="333"/>
      <c r="T27" s="337"/>
      <c r="X27" s="174"/>
    </row>
    <row r="28" spans="1:24" ht="17.25" customHeight="1">
      <c r="A28" s="279" t="s">
        <v>43</v>
      </c>
      <c r="B28" s="280"/>
      <c r="C28" s="280"/>
      <c r="D28" s="281"/>
      <c r="E28" s="6">
        <f>TRUNC(SUM(E24:E27),-5)</f>
        <v>0</v>
      </c>
      <c r="F28" s="155"/>
      <c r="G28" s="156" t="e">
        <f>TRUNC(E28/$E$28*100,2)</f>
        <v>#DIV/0!</v>
      </c>
      <c r="H28" s="157"/>
      <c r="I28" s="158"/>
      <c r="J28" s="175" t="s">
        <v>70</v>
      </c>
      <c r="K28" s="333"/>
      <c r="T28" s="337"/>
      <c r="X28" s="174"/>
    </row>
    <row r="29" spans="1:24" ht="17.25" customHeight="1">
      <c r="A29" s="279" t="s">
        <v>4</v>
      </c>
      <c r="B29" s="280"/>
      <c r="C29" s="280"/>
      <c r="D29" s="281"/>
      <c r="E29" s="154">
        <f>TRUNC(E28*10%)</f>
        <v>0</v>
      </c>
      <c r="F29" s="176"/>
      <c r="G29" s="177"/>
      <c r="H29" s="178"/>
      <c r="I29" s="179"/>
      <c r="J29" s="14" t="str">
        <f>"총원가 × 10%"</f>
        <v>총원가 × 10%</v>
      </c>
      <c r="K29" s="331"/>
      <c r="T29" s="337"/>
    </row>
    <row r="30" spans="1:24" ht="17.25" customHeight="1">
      <c r="A30" s="279" t="s">
        <v>44</v>
      </c>
      <c r="B30" s="280"/>
      <c r="C30" s="280"/>
      <c r="D30" s="281"/>
      <c r="E30" s="154">
        <f>SUM(E28:E29)</f>
        <v>0</v>
      </c>
      <c r="F30" s="155"/>
      <c r="G30" s="177"/>
      <c r="H30" s="178"/>
      <c r="I30" s="179"/>
      <c r="J30" s="14" t="str">
        <f>"총원가 + 부가가치세"</f>
        <v>총원가 + 부가가치세</v>
      </c>
      <c r="K30" s="331"/>
      <c r="T30" s="337"/>
      <c r="X30" s="174"/>
    </row>
    <row r="31" spans="1:24" ht="24.95" customHeight="1"/>
    <row r="32" spans="1:24" ht="20.100000000000001" customHeight="1">
      <c r="G32" s="174"/>
    </row>
    <row r="33" spans="5:15" ht="20.100000000000001" customHeight="1">
      <c r="E33" s="259"/>
      <c r="F33" s="1"/>
      <c r="G33" s="174"/>
    </row>
    <row r="34" spans="5:15" ht="20.100000000000001" customHeight="1">
      <c r="E34" s="262"/>
      <c r="F34" s="1"/>
      <c r="G34" s="174"/>
    </row>
    <row r="35" spans="5:15" ht="20.100000000000001" customHeight="1">
      <c r="E35" s="260"/>
      <c r="F35" s="1"/>
      <c r="M35" s="337"/>
      <c r="N35" s="337"/>
      <c r="O35" s="337"/>
    </row>
    <row r="36" spans="5:15" ht="20.100000000000001" customHeight="1">
      <c r="E36" s="262"/>
      <c r="F36" s="1"/>
      <c r="G36" s="174"/>
    </row>
    <row r="37" spans="5:15" ht="20.100000000000001" customHeight="1">
      <c r="E37" s="259"/>
      <c r="F37" s="1"/>
      <c r="G37" s="261"/>
    </row>
    <row r="38" spans="5:15" ht="20.100000000000001" customHeight="1">
      <c r="E38" s="262"/>
      <c r="F38" s="1"/>
    </row>
    <row r="39" spans="5:15" ht="20.100000000000001" customHeight="1">
      <c r="E39" s="259"/>
      <c r="F39" s="1"/>
    </row>
    <row r="40" spans="5:15" ht="20.100000000000001" customHeight="1">
      <c r="E40" s="262"/>
      <c r="F40" s="1"/>
      <c r="G40" s="261"/>
    </row>
    <row r="41" spans="5:15" ht="20.100000000000001" customHeight="1">
      <c r="E41" s="259"/>
      <c r="F41" s="1"/>
    </row>
    <row r="42" spans="5:15" ht="20.100000000000001" customHeight="1">
      <c r="E42" s="262"/>
      <c r="F42" s="1"/>
    </row>
    <row r="43" spans="5:15" ht="20.100000000000001" customHeight="1">
      <c r="E43" s="259"/>
      <c r="F43" s="1"/>
    </row>
    <row r="44" spans="5:15" ht="20.100000000000001" customHeight="1">
      <c r="E44" s="263"/>
      <c r="F44" s="1"/>
    </row>
    <row r="45" spans="5:15" ht="20.100000000000001" customHeight="1">
      <c r="E45" s="259"/>
      <c r="F45" s="1"/>
      <c r="J45" s="105"/>
    </row>
    <row r="46" spans="5:15" ht="20.100000000000001" customHeight="1">
      <c r="E46" s="1"/>
      <c r="F46" s="1"/>
    </row>
    <row r="47" spans="5:15" ht="20.100000000000001" customHeight="1">
      <c r="F47" s="1"/>
      <c r="J47" s="105"/>
    </row>
    <row r="48" spans="5:15" ht="20.100000000000001" customHeight="1">
      <c r="E48" s="1"/>
      <c r="F48" s="1"/>
    </row>
    <row r="49" spans="12:22" s="1" customFormat="1" ht="20.100000000000001" customHeight="1">
      <c r="L49" s="335"/>
      <c r="M49" s="335"/>
      <c r="N49" s="335"/>
      <c r="O49" s="335"/>
      <c r="P49" s="335"/>
      <c r="Q49" s="335"/>
      <c r="R49" s="335"/>
      <c r="S49" s="335"/>
      <c r="T49" s="335"/>
      <c r="U49" s="335"/>
      <c r="V49" s="335"/>
    </row>
    <row r="50" spans="12:22" s="1" customFormat="1">
      <c r="L50" s="335"/>
      <c r="M50" s="335"/>
      <c r="N50" s="335"/>
      <c r="O50" s="335"/>
      <c r="P50" s="335"/>
      <c r="Q50" s="335"/>
      <c r="R50" s="335"/>
      <c r="S50" s="335"/>
      <c r="T50" s="335"/>
      <c r="U50" s="335"/>
      <c r="V50" s="335"/>
    </row>
    <row r="51" spans="12:22" s="1" customFormat="1">
      <c r="L51" s="335"/>
      <c r="M51" s="335"/>
      <c r="N51" s="335"/>
      <c r="O51" s="335"/>
      <c r="P51" s="335"/>
      <c r="Q51" s="335"/>
      <c r="R51" s="335"/>
      <c r="S51" s="335"/>
      <c r="T51" s="335"/>
      <c r="U51" s="335"/>
      <c r="V51" s="335"/>
    </row>
    <row r="52" spans="12:22" s="1" customFormat="1">
      <c r="L52" s="335"/>
      <c r="M52" s="335"/>
      <c r="N52" s="335"/>
      <c r="O52" s="335"/>
      <c r="P52" s="335"/>
      <c r="Q52" s="335"/>
      <c r="R52" s="335"/>
      <c r="S52" s="335"/>
      <c r="T52" s="335"/>
      <c r="U52" s="335"/>
      <c r="V52" s="335"/>
    </row>
    <row r="53" spans="12:22" s="1" customFormat="1">
      <c r="L53" s="335"/>
      <c r="M53" s="335"/>
      <c r="N53" s="335"/>
      <c r="O53" s="335"/>
      <c r="P53" s="335"/>
      <c r="Q53" s="335"/>
      <c r="R53" s="335"/>
      <c r="S53" s="335"/>
      <c r="T53" s="335"/>
      <c r="U53" s="335"/>
      <c r="V53" s="335"/>
    </row>
    <row r="54" spans="12:22" s="1" customFormat="1">
      <c r="L54" s="335"/>
      <c r="M54" s="335"/>
      <c r="N54" s="335"/>
      <c r="O54" s="335"/>
      <c r="P54" s="335"/>
      <c r="Q54" s="335"/>
      <c r="R54" s="335"/>
      <c r="S54" s="335"/>
      <c r="T54" s="335"/>
      <c r="U54" s="335"/>
      <c r="V54" s="335"/>
    </row>
    <row r="55" spans="12:22" s="1" customFormat="1">
      <c r="L55" s="335"/>
      <c r="M55" s="335"/>
      <c r="N55" s="335"/>
      <c r="O55" s="335"/>
      <c r="P55" s="335"/>
      <c r="Q55" s="335"/>
      <c r="R55" s="335"/>
      <c r="S55" s="335"/>
      <c r="T55" s="335"/>
      <c r="U55" s="335"/>
      <c r="V55" s="335"/>
    </row>
    <row r="56" spans="12:22" s="1" customFormat="1">
      <c r="L56" s="335"/>
      <c r="M56" s="335"/>
      <c r="N56" s="335"/>
      <c r="O56" s="335"/>
      <c r="P56" s="335"/>
      <c r="Q56" s="335"/>
      <c r="R56" s="335"/>
      <c r="S56" s="335"/>
      <c r="T56" s="335"/>
      <c r="U56" s="335"/>
      <c r="V56" s="335"/>
    </row>
    <row r="57" spans="12:22" s="1" customFormat="1">
      <c r="L57" s="335"/>
      <c r="M57" s="335"/>
      <c r="N57" s="335"/>
      <c r="O57" s="335"/>
      <c r="P57" s="335"/>
      <c r="Q57" s="335"/>
      <c r="R57" s="335"/>
      <c r="S57" s="335"/>
      <c r="T57" s="335"/>
      <c r="U57" s="335"/>
      <c r="V57" s="335"/>
    </row>
  </sheetData>
  <mergeCells count="13">
    <mergeCell ref="I4:K5"/>
    <mergeCell ref="A30:D30"/>
    <mergeCell ref="E4:F5"/>
    <mergeCell ref="G4:H5"/>
    <mergeCell ref="A5:C5"/>
    <mergeCell ref="A24:D24"/>
    <mergeCell ref="A25:D25"/>
    <mergeCell ref="A26:D26"/>
    <mergeCell ref="A28:D28"/>
    <mergeCell ref="A29:D29"/>
    <mergeCell ref="A4:C4"/>
    <mergeCell ref="G6:G7"/>
    <mergeCell ref="A27:D27"/>
  </mergeCells>
  <phoneticPr fontId="3" type="noConversion"/>
  <printOptions horizontalCentered="1"/>
  <pageMargins left="0.39370078740157483" right="0.39370078740157483" top="0.70866141732283472" bottom="0.47244094488188981" header="0.23622047244094491" footer="0.23622047244094491"/>
  <pageSetup paperSize="9" scale="94" orientation="landscape" blackAndWhite="1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X56"/>
  <sheetViews>
    <sheetView view="pageBreakPreview" zoomScaleSheetLayoutView="100" workbookViewId="0">
      <selection activeCell="M28" sqref="M28"/>
    </sheetView>
  </sheetViews>
  <sheetFormatPr defaultRowHeight="12"/>
  <cols>
    <col min="1" max="2" width="6.140625" style="1" customWidth="1"/>
    <col min="3" max="3" width="0.5703125" style="1" customWidth="1"/>
    <col min="4" max="4" width="28.28515625" style="1" customWidth="1"/>
    <col min="5" max="5" width="0.5703125" style="1" customWidth="1"/>
    <col min="6" max="6" width="18" style="1" customWidth="1"/>
    <col min="7" max="7" width="7.42578125" style="1" customWidth="1"/>
    <col min="8" max="8" width="8.85546875" style="1" customWidth="1"/>
    <col min="9" max="9" width="15.85546875" style="1" customWidth="1"/>
    <col min="10" max="10" width="16.42578125" style="109" hidden="1" customWidth="1"/>
    <col min="11" max="11" width="15.85546875" style="1" customWidth="1"/>
    <col min="12" max="12" width="16.42578125" style="109" hidden="1" customWidth="1"/>
    <col min="13" max="13" width="13.28515625" style="1" customWidth="1"/>
    <col min="14" max="14" width="14.28515625" style="109" hidden="1" customWidth="1"/>
    <col min="15" max="15" width="17.85546875" style="1" customWidth="1"/>
    <col min="16" max="16" width="1.28515625" style="1" customWidth="1"/>
    <col min="17" max="17" width="8.28515625" style="1" customWidth="1"/>
    <col min="18" max="18" width="1.28515625" style="1" customWidth="1"/>
    <col min="19" max="20" width="9.140625" style="1"/>
    <col min="21" max="21" width="9.7109375" style="1" bestFit="1" customWidth="1"/>
    <col min="22" max="22" width="9.140625" style="1"/>
    <col min="23" max="23" width="15.140625" style="1" customWidth="1"/>
    <col min="24" max="24" width="14.140625" style="1" bestFit="1" customWidth="1"/>
    <col min="25" max="16384" width="9.140625" style="1"/>
  </cols>
  <sheetData>
    <row r="1" spans="1:24" ht="14.25" customHeight="1">
      <c r="A1" s="24" t="s">
        <v>92</v>
      </c>
    </row>
    <row r="2" spans="1:24" ht="27.75" customHeight="1">
      <c r="A2" s="3" t="s">
        <v>93</v>
      </c>
      <c r="B2" s="3"/>
      <c r="C2" s="3"/>
      <c r="D2" s="3"/>
      <c r="E2" s="3"/>
      <c r="F2" s="3"/>
      <c r="G2" s="3"/>
      <c r="H2" s="3"/>
      <c r="I2" s="3"/>
      <c r="J2" s="110"/>
      <c r="K2" s="3"/>
      <c r="L2" s="110"/>
      <c r="M2" s="3"/>
      <c r="N2" s="110"/>
      <c r="O2" s="3"/>
      <c r="P2" s="3"/>
      <c r="Q2" s="3"/>
      <c r="R2" s="20"/>
      <c r="T2" s="111" t="s">
        <v>94</v>
      </c>
      <c r="U2" s="111" t="e">
        <f>#REF!</f>
        <v>#REF!</v>
      </c>
    </row>
    <row r="3" spans="1:24" ht="12" customHeight="1">
      <c r="A3" s="108"/>
      <c r="B3" s="108"/>
      <c r="C3" s="108"/>
      <c r="D3" s="108"/>
      <c r="E3" s="108"/>
      <c r="F3" s="108"/>
      <c r="G3" s="108"/>
      <c r="H3" s="108"/>
      <c r="I3" s="108"/>
      <c r="J3" s="112"/>
      <c r="K3" s="108"/>
      <c r="L3" s="112"/>
      <c r="M3" s="108"/>
      <c r="N3" s="112"/>
      <c r="O3" s="108"/>
      <c r="P3" s="108"/>
      <c r="Q3" s="108"/>
    </row>
    <row r="4" spans="1:24" s="24" customFormat="1" ht="16.5" customHeight="1">
      <c r="A4" s="24" t="str">
        <f>인테리어원가!A3</f>
        <v>건명 : 영락교회 50주년기념관 코이노니아 공간 인테리어 공사 (1. 인테리어부문)</v>
      </c>
      <c r="J4" s="113"/>
      <c r="L4" s="113"/>
      <c r="N4" s="113"/>
      <c r="R4" s="26" t="s">
        <v>95</v>
      </c>
    </row>
    <row r="5" spans="1:24" s="24" customFormat="1" ht="16.5" customHeight="1">
      <c r="A5" s="296" t="s">
        <v>96</v>
      </c>
      <c r="B5" s="297"/>
      <c r="C5" s="296" t="s">
        <v>97</v>
      </c>
      <c r="D5" s="297"/>
      <c r="E5" s="296" t="s">
        <v>98</v>
      </c>
      <c r="F5" s="297"/>
      <c r="G5" s="300" t="s">
        <v>99</v>
      </c>
      <c r="H5" s="300" t="s">
        <v>100</v>
      </c>
      <c r="I5" s="300" t="s">
        <v>101</v>
      </c>
      <c r="J5" s="114"/>
      <c r="K5" s="300" t="s">
        <v>102</v>
      </c>
      <c r="L5" s="114"/>
      <c r="M5" s="300" t="s">
        <v>103</v>
      </c>
      <c r="N5" s="114"/>
      <c r="O5" s="300" t="s">
        <v>104</v>
      </c>
      <c r="P5" s="296" t="s">
        <v>105</v>
      </c>
      <c r="Q5" s="302"/>
      <c r="R5" s="297"/>
      <c r="S5" s="295"/>
      <c r="T5" s="294"/>
      <c r="U5" s="294"/>
      <c r="V5" s="25"/>
    </row>
    <row r="6" spans="1:24" s="24" customFormat="1" ht="16.5" customHeight="1">
      <c r="A6" s="298"/>
      <c r="B6" s="299"/>
      <c r="C6" s="298"/>
      <c r="D6" s="299"/>
      <c r="E6" s="298"/>
      <c r="F6" s="299"/>
      <c r="G6" s="301"/>
      <c r="H6" s="301"/>
      <c r="I6" s="301"/>
      <c r="J6" s="115"/>
      <c r="K6" s="301"/>
      <c r="L6" s="115"/>
      <c r="M6" s="301"/>
      <c r="N6" s="115"/>
      <c r="O6" s="301"/>
      <c r="P6" s="298"/>
      <c r="Q6" s="303"/>
      <c r="R6" s="299"/>
      <c r="S6" s="295"/>
      <c r="T6" s="294"/>
      <c r="U6" s="294"/>
      <c r="V6" s="116"/>
    </row>
    <row r="7" spans="1:24" s="24" customFormat="1" ht="16.5" customHeight="1">
      <c r="A7" s="185">
        <v>1</v>
      </c>
      <c r="B7" s="79"/>
      <c r="C7" s="186"/>
      <c r="D7" s="187" t="s">
        <v>134</v>
      </c>
      <c r="E7" s="16"/>
      <c r="F7" s="33"/>
      <c r="G7" s="7" t="s">
        <v>106</v>
      </c>
      <c r="H7" s="43">
        <v>1</v>
      </c>
      <c r="I7" s="100">
        <f>인테리어내역!K21</f>
        <v>0</v>
      </c>
      <c r="J7" s="100"/>
      <c r="K7" s="100">
        <f>인테리어내역!M21</f>
        <v>0</v>
      </c>
      <c r="L7" s="100"/>
      <c r="M7" s="100">
        <f>인테리어내역!O21</f>
        <v>0</v>
      </c>
      <c r="N7" s="100"/>
      <c r="O7" s="100">
        <f>SUM(I7:M7)</f>
        <v>0</v>
      </c>
      <c r="P7" s="100"/>
      <c r="Q7" s="30"/>
      <c r="R7" s="33"/>
      <c r="S7" s="118"/>
      <c r="U7" s="116"/>
      <c r="V7" s="116"/>
    </row>
    <row r="8" spans="1:24" s="24" customFormat="1" ht="16.5" customHeight="1">
      <c r="A8" s="185">
        <v>2</v>
      </c>
      <c r="B8" s="79"/>
      <c r="C8" s="186"/>
      <c r="D8" s="187" t="s">
        <v>135</v>
      </c>
      <c r="E8" s="16"/>
      <c r="F8" s="33"/>
      <c r="G8" s="7" t="s">
        <v>106</v>
      </c>
      <c r="H8" s="43">
        <v>1</v>
      </c>
      <c r="I8" s="100">
        <f>인테리어내역!K53</f>
        <v>0</v>
      </c>
      <c r="J8" s="100"/>
      <c r="K8" s="100">
        <f>인테리어내역!M53</f>
        <v>0</v>
      </c>
      <c r="L8" s="100"/>
      <c r="M8" s="100">
        <f>인테리어내역!O53</f>
        <v>0</v>
      </c>
      <c r="N8" s="100"/>
      <c r="O8" s="100">
        <f>SUM(I8:M8)</f>
        <v>0</v>
      </c>
      <c r="P8" s="100"/>
      <c r="Q8" s="30"/>
      <c r="R8" s="33"/>
      <c r="S8" s="118"/>
      <c r="U8" s="119"/>
      <c r="V8" s="120"/>
      <c r="X8" s="121"/>
    </row>
    <row r="9" spans="1:24" s="24" customFormat="1" ht="16.5" customHeight="1">
      <c r="A9" s="185">
        <v>3</v>
      </c>
      <c r="B9" s="79"/>
      <c r="C9" s="186"/>
      <c r="D9" s="187" t="s">
        <v>190</v>
      </c>
      <c r="E9" s="16"/>
      <c r="F9" s="33"/>
      <c r="G9" s="7" t="s">
        <v>106</v>
      </c>
      <c r="H9" s="43">
        <v>1</v>
      </c>
      <c r="I9" s="100">
        <f>인테리어내역!K101</f>
        <v>0</v>
      </c>
      <c r="J9" s="100"/>
      <c r="K9" s="100">
        <f>인테리어내역!M101</f>
        <v>0</v>
      </c>
      <c r="L9" s="100"/>
      <c r="M9" s="100">
        <f>인테리어내역!O101</f>
        <v>0</v>
      </c>
      <c r="N9" s="100"/>
      <c r="O9" s="100">
        <f>SUM(I9:M9)</f>
        <v>0</v>
      </c>
      <c r="P9" s="100"/>
      <c r="Q9" s="30"/>
      <c r="R9" s="33"/>
      <c r="S9" s="118"/>
      <c r="U9" s="119"/>
      <c r="V9" s="120"/>
      <c r="X9" s="121"/>
    </row>
    <row r="10" spans="1:24" s="24" customFormat="1" ht="16.5" customHeight="1">
      <c r="A10" s="185">
        <v>4</v>
      </c>
      <c r="B10" s="79"/>
      <c r="C10" s="186"/>
      <c r="D10" s="187" t="s">
        <v>142</v>
      </c>
      <c r="E10" s="16"/>
      <c r="F10" s="33"/>
      <c r="G10" s="7"/>
      <c r="H10" s="43"/>
      <c r="I10" s="100"/>
      <c r="J10" s="100"/>
      <c r="K10" s="100"/>
      <c r="L10" s="100"/>
      <c r="M10" s="100"/>
      <c r="N10" s="100"/>
      <c r="O10" s="100"/>
      <c r="P10" s="100"/>
      <c r="Q10" s="30"/>
      <c r="R10" s="33"/>
      <c r="S10" s="118"/>
    </row>
    <row r="11" spans="1:24" s="24" customFormat="1" ht="16.5" customHeight="1">
      <c r="A11" s="117"/>
      <c r="B11" s="117" t="s">
        <v>146</v>
      </c>
      <c r="C11" s="32"/>
      <c r="D11" s="31" t="s">
        <v>136</v>
      </c>
      <c r="E11" s="16"/>
      <c r="F11" s="33"/>
      <c r="G11" s="7" t="s">
        <v>106</v>
      </c>
      <c r="H11" s="43">
        <v>1</v>
      </c>
      <c r="I11" s="100">
        <f>인테리어내역!K125</f>
        <v>0</v>
      </c>
      <c r="J11" s="100"/>
      <c r="K11" s="100">
        <f>인테리어내역!M125</f>
        <v>0</v>
      </c>
      <c r="L11" s="100"/>
      <c r="M11" s="100">
        <f>인테리어내역!O125</f>
        <v>0</v>
      </c>
      <c r="N11" s="100"/>
      <c r="O11" s="100">
        <f t="shared" ref="O11:O16" si="0">SUM(I11:M11)</f>
        <v>0</v>
      </c>
      <c r="P11" s="100"/>
      <c r="Q11" s="30"/>
      <c r="R11" s="33"/>
      <c r="S11" s="118"/>
    </row>
    <row r="12" spans="1:24" s="24" customFormat="1" ht="16.5" customHeight="1">
      <c r="A12" s="117"/>
      <c r="B12" s="117" t="s">
        <v>147</v>
      </c>
      <c r="C12" s="32"/>
      <c r="D12" s="31" t="s">
        <v>137</v>
      </c>
      <c r="E12" s="16"/>
      <c r="F12" s="33"/>
      <c r="G12" s="7" t="s">
        <v>106</v>
      </c>
      <c r="H12" s="43">
        <v>1</v>
      </c>
      <c r="I12" s="100">
        <f>인테리어내역!K245</f>
        <v>0</v>
      </c>
      <c r="J12" s="100"/>
      <c r="K12" s="100">
        <f>인테리어내역!M245</f>
        <v>0</v>
      </c>
      <c r="L12" s="100"/>
      <c r="M12" s="100">
        <f>인테리어내역!O245</f>
        <v>0</v>
      </c>
      <c r="N12" s="100"/>
      <c r="O12" s="100">
        <f t="shared" si="0"/>
        <v>0</v>
      </c>
      <c r="P12" s="100"/>
      <c r="Q12" s="30"/>
      <c r="R12" s="33"/>
      <c r="S12" s="118"/>
      <c r="U12" s="119"/>
      <c r="V12" s="120"/>
      <c r="X12" s="121"/>
    </row>
    <row r="13" spans="1:24" s="24" customFormat="1" ht="16.5" customHeight="1">
      <c r="A13" s="117"/>
      <c r="B13" s="117" t="s">
        <v>148</v>
      </c>
      <c r="C13" s="32"/>
      <c r="D13" s="31" t="s">
        <v>138</v>
      </c>
      <c r="E13" s="16"/>
      <c r="F13" s="33"/>
      <c r="G13" s="7" t="s">
        <v>106</v>
      </c>
      <c r="H13" s="43">
        <v>1</v>
      </c>
      <c r="I13" s="100">
        <f>인테리어내역!K317</f>
        <v>0</v>
      </c>
      <c r="J13" s="100"/>
      <c r="K13" s="100">
        <f>인테리어내역!M317</f>
        <v>0</v>
      </c>
      <c r="L13" s="100"/>
      <c r="M13" s="100">
        <f>인테리어내역!O317</f>
        <v>0</v>
      </c>
      <c r="N13" s="100"/>
      <c r="O13" s="100">
        <f t="shared" si="0"/>
        <v>0</v>
      </c>
      <c r="P13" s="100"/>
      <c r="Q13" s="30"/>
      <c r="R13" s="33"/>
      <c r="S13" s="118"/>
      <c r="U13" s="119"/>
      <c r="V13" s="120"/>
      <c r="X13" s="121"/>
    </row>
    <row r="14" spans="1:24" s="24" customFormat="1" ht="16.5" customHeight="1">
      <c r="A14" s="117"/>
      <c r="B14" s="117" t="s">
        <v>149</v>
      </c>
      <c r="C14" s="32"/>
      <c r="D14" s="31" t="s">
        <v>139</v>
      </c>
      <c r="E14" s="16"/>
      <c r="F14" s="33"/>
      <c r="G14" s="7" t="s">
        <v>106</v>
      </c>
      <c r="H14" s="43">
        <v>1</v>
      </c>
      <c r="I14" s="100">
        <f>인테리어내역!K438</f>
        <v>0</v>
      </c>
      <c r="J14" s="100"/>
      <c r="K14" s="100">
        <f>인테리어내역!M438</f>
        <v>0</v>
      </c>
      <c r="L14" s="100"/>
      <c r="M14" s="100">
        <f>인테리어내역!O438</f>
        <v>0</v>
      </c>
      <c r="N14" s="100"/>
      <c r="O14" s="100">
        <f t="shared" si="0"/>
        <v>0</v>
      </c>
      <c r="P14" s="100"/>
      <c r="Q14" s="30"/>
      <c r="R14" s="33"/>
      <c r="S14" s="118"/>
      <c r="U14" s="119"/>
      <c r="V14" s="120"/>
      <c r="X14" s="121"/>
    </row>
    <row r="15" spans="1:24" s="24" customFormat="1" ht="16.5" customHeight="1">
      <c r="A15" s="117"/>
      <c r="B15" s="117" t="s">
        <v>150</v>
      </c>
      <c r="C15" s="32"/>
      <c r="D15" s="31" t="s">
        <v>140</v>
      </c>
      <c r="E15" s="16"/>
      <c r="F15" s="33"/>
      <c r="G15" s="7" t="s">
        <v>106</v>
      </c>
      <c r="H15" s="43">
        <v>1</v>
      </c>
      <c r="I15" s="100">
        <f>인테리어내역!K462</f>
        <v>0</v>
      </c>
      <c r="J15" s="100"/>
      <c r="K15" s="100">
        <f>인테리어내역!M462</f>
        <v>0</v>
      </c>
      <c r="L15" s="100"/>
      <c r="M15" s="100">
        <f>인테리어내역!O462</f>
        <v>0</v>
      </c>
      <c r="N15" s="100"/>
      <c r="O15" s="100">
        <f t="shared" si="0"/>
        <v>0</v>
      </c>
      <c r="P15" s="100"/>
      <c r="Q15" s="30"/>
      <c r="R15" s="33"/>
      <c r="S15" s="118"/>
      <c r="U15" s="119"/>
      <c r="V15" s="120"/>
      <c r="X15" s="121"/>
    </row>
    <row r="16" spans="1:24" s="24" customFormat="1" ht="16.5" customHeight="1">
      <c r="A16" s="117"/>
      <c r="B16" s="117" t="s">
        <v>151</v>
      </c>
      <c r="C16" s="32"/>
      <c r="D16" s="31" t="s">
        <v>141</v>
      </c>
      <c r="E16" s="16"/>
      <c r="F16" s="33"/>
      <c r="G16" s="7" t="s">
        <v>106</v>
      </c>
      <c r="H16" s="43">
        <v>1</v>
      </c>
      <c r="I16" s="100">
        <f>인테리어내역!K486</f>
        <v>0</v>
      </c>
      <c r="J16" s="100"/>
      <c r="K16" s="100">
        <f>인테리어내역!M486</f>
        <v>0</v>
      </c>
      <c r="L16" s="100"/>
      <c r="M16" s="100">
        <f>인테리어내역!O486</f>
        <v>0</v>
      </c>
      <c r="N16" s="100"/>
      <c r="O16" s="100">
        <f t="shared" si="0"/>
        <v>0</v>
      </c>
      <c r="P16" s="100"/>
      <c r="Q16" s="30"/>
      <c r="R16" s="33"/>
      <c r="S16" s="118"/>
    </row>
    <row r="17" spans="1:24" s="24" customFormat="1" ht="16.5" customHeight="1">
      <c r="A17" s="185">
        <v>5</v>
      </c>
      <c r="B17" s="79"/>
      <c r="C17" s="186"/>
      <c r="D17" s="187" t="s">
        <v>143</v>
      </c>
      <c r="E17" s="16"/>
      <c r="F17" s="33"/>
      <c r="G17" s="7"/>
      <c r="H17" s="43"/>
      <c r="I17" s="100"/>
      <c r="J17" s="100"/>
      <c r="K17" s="100"/>
      <c r="L17" s="100"/>
      <c r="M17" s="100"/>
      <c r="N17" s="100"/>
      <c r="O17" s="100"/>
      <c r="P17" s="100"/>
      <c r="Q17" s="30"/>
      <c r="R17" s="33"/>
      <c r="S17" s="118"/>
    </row>
    <row r="18" spans="1:24" s="24" customFormat="1" ht="16.5" customHeight="1">
      <c r="A18" s="117"/>
      <c r="B18" s="117" t="s">
        <v>144</v>
      </c>
      <c r="C18" s="32"/>
      <c r="D18" s="31" t="s">
        <v>136</v>
      </c>
      <c r="E18" s="16"/>
      <c r="F18" s="33"/>
      <c r="G18" s="7" t="s">
        <v>106</v>
      </c>
      <c r="H18" s="43">
        <v>1</v>
      </c>
      <c r="I18" s="100">
        <f>인테리어내역!K510</f>
        <v>0</v>
      </c>
      <c r="J18" s="100"/>
      <c r="K18" s="100">
        <f>인테리어내역!M510</f>
        <v>0</v>
      </c>
      <c r="L18" s="100"/>
      <c r="M18" s="100">
        <f>인테리어내역!O510</f>
        <v>0</v>
      </c>
      <c r="N18" s="100"/>
      <c r="O18" s="100">
        <f t="shared" ref="O18:O23" si="1">SUM(I18:M18)</f>
        <v>0</v>
      </c>
      <c r="P18" s="100"/>
      <c r="Q18" s="30"/>
      <c r="R18" s="33"/>
      <c r="S18" s="118"/>
    </row>
    <row r="19" spans="1:24" s="24" customFormat="1" ht="16.5" customHeight="1">
      <c r="A19" s="117"/>
      <c r="B19" s="117" t="s">
        <v>145</v>
      </c>
      <c r="C19" s="32"/>
      <c r="D19" s="31" t="s">
        <v>137</v>
      </c>
      <c r="E19" s="16"/>
      <c r="F19" s="33"/>
      <c r="G19" s="7" t="s">
        <v>106</v>
      </c>
      <c r="H19" s="43">
        <v>1</v>
      </c>
      <c r="I19" s="100">
        <f>인테리어내역!K654</f>
        <v>0</v>
      </c>
      <c r="J19" s="100"/>
      <c r="K19" s="100">
        <f>인테리어내역!M654</f>
        <v>0</v>
      </c>
      <c r="L19" s="100"/>
      <c r="M19" s="100">
        <f>인테리어내역!O654</f>
        <v>0</v>
      </c>
      <c r="N19" s="100"/>
      <c r="O19" s="100">
        <f t="shared" si="1"/>
        <v>0</v>
      </c>
      <c r="P19" s="100"/>
      <c r="Q19" s="30"/>
      <c r="R19" s="33"/>
      <c r="S19" s="118"/>
      <c r="U19" s="119"/>
      <c r="V19" s="120"/>
      <c r="X19" s="121"/>
    </row>
    <row r="20" spans="1:24" s="24" customFormat="1" ht="16.5" customHeight="1">
      <c r="A20" s="117"/>
      <c r="B20" s="117" t="s">
        <v>191</v>
      </c>
      <c r="C20" s="32"/>
      <c r="D20" s="31" t="s">
        <v>138</v>
      </c>
      <c r="E20" s="16"/>
      <c r="F20" s="33"/>
      <c r="G20" s="7" t="s">
        <v>106</v>
      </c>
      <c r="H20" s="43">
        <v>1</v>
      </c>
      <c r="I20" s="100">
        <f>인테리어내역!K750</f>
        <v>0</v>
      </c>
      <c r="J20" s="100"/>
      <c r="K20" s="100">
        <f>인테리어내역!M750</f>
        <v>0</v>
      </c>
      <c r="L20" s="100"/>
      <c r="M20" s="100">
        <f>인테리어내역!O750</f>
        <v>0</v>
      </c>
      <c r="N20" s="100"/>
      <c r="O20" s="100">
        <f t="shared" si="1"/>
        <v>0</v>
      </c>
      <c r="P20" s="100"/>
      <c r="Q20" s="30"/>
      <c r="R20" s="33"/>
      <c r="S20" s="118"/>
      <c r="U20" s="119"/>
      <c r="V20" s="120"/>
      <c r="X20" s="121"/>
    </row>
    <row r="21" spans="1:24" s="24" customFormat="1" ht="16.5" customHeight="1">
      <c r="A21" s="117"/>
      <c r="B21" s="117" t="s">
        <v>192</v>
      </c>
      <c r="C21" s="32"/>
      <c r="D21" s="31" t="s">
        <v>139</v>
      </c>
      <c r="E21" s="16"/>
      <c r="F21" s="33"/>
      <c r="G21" s="7" t="s">
        <v>106</v>
      </c>
      <c r="H21" s="43">
        <v>1</v>
      </c>
      <c r="I21" s="100">
        <f>인테리어내역!K895</f>
        <v>0</v>
      </c>
      <c r="J21" s="100"/>
      <c r="K21" s="100">
        <f>인테리어내역!M895</f>
        <v>0</v>
      </c>
      <c r="L21" s="100"/>
      <c r="M21" s="100">
        <f>인테리어내역!O895</f>
        <v>0</v>
      </c>
      <c r="N21" s="100"/>
      <c r="O21" s="100">
        <f t="shared" si="1"/>
        <v>0</v>
      </c>
      <c r="P21" s="100"/>
      <c r="Q21" s="30"/>
      <c r="R21" s="33"/>
      <c r="S21" s="118"/>
      <c r="U21" s="119"/>
      <c r="V21" s="120"/>
      <c r="X21" s="121"/>
    </row>
    <row r="22" spans="1:24" s="24" customFormat="1" ht="16.5" customHeight="1">
      <c r="A22" s="117"/>
      <c r="B22" s="117" t="s">
        <v>193</v>
      </c>
      <c r="C22" s="32"/>
      <c r="D22" s="31" t="s">
        <v>140</v>
      </c>
      <c r="E22" s="16"/>
      <c r="F22" s="33"/>
      <c r="G22" s="7" t="s">
        <v>106</v>
      </c>
      <c r="H22" s="43">
        <v>1</v>
      </c>
      <c r="I22" s="100">
        <f>인테리어내역!K919</f>
        <v>0</v>
      </c>
      <c r="J22" s="100"/>
      <c r="K22" s="100">
        <f>인테리어내역!M919</f>
        <v>0</v>
      </c>
      <c r="L22" s="100"/>
      <c r="M22" s="100">
        <f>인테리어내역!O919</f>
        <v>0</v>
      </c>
      <c r="N22" s="100"/>
      <c r="O22" s="100">
        <f t="shared" si="1"/>
        <v>0</v>
      </c>
      <c r="P22" s="100"/>
      <c r="Q22" s="30"/>
      <c r="R22" s="33"/>
      <c r="S22" s="118"/>
      <c r="U22" s="119"/>
      <c r="V22" s="120"/>
      <c r="X22" s="121"/>
    </row>
    <row r="23" spans="1:24" s="24" customFormat="1" ht="16.5" customHeight="1">
      <c r="A23" s="117"/>
      <c r="B23" s="117" t="s">
        <v>194</v>
      </c>
      <c r="C23" s="32"/>
      <c r="D23" s="31" t="s">
        <v>141</v>
      </c>
      <c r="E23" s="16"/>
      <c r="F23" s="33"/>
      <c r="G23" s="7" t="s">
        <v>106</v>
      </c>
      <c r="H23" s="43">
        <v>1</v>
      </c>
      <c r="I23" s="100">
        <f>인테리어내역!K967</f>
        <v>0</v>
      </c>
      <c r="J23" s="100"/>
      <c r="K23" s="100">
        <f>인테리어내역!M967</f>
        <v>0</v>
      </c>
      <c r="L23" s="100"/>
      <c r="M23" s="100">
        <f>인테리어내역!O967</f>
        <v>0</v>
      </c>
      <c r="N23" s="100"/>
      <c r="O23" s="100">
        <f t="shared" si="1"/>
        <v>0</v>
      </c>
      <c r="P23" s="100"/>
      <c r="Q23" s="30"/>
      <c r="R23" s="33"/>
      <c r="S23" s="118"/>
    </row>
    <row r="24" spans="1:24" s="24" customFormat="1" ht="16.5" customHeight="1">
      <c r="A24" s="185">
        <v>6</v>
      </c>
      <c r="B24" s="79"/>
      <c r="C24" s="186"/>
      <c r="D24" s="187" t="s">
        <v>1474</v>
      </c>
      <c r="E24" s="16"/>
      <c r="F24" s="33"/>
      <c r="G24" s="7"/>
      <c r="H24" s="43"/>
      <c r="I24" s="100"/>
      <c r="J24" s="100"/>
      <c r="K24" s="100"/>
      <c r="L24" s="100"/>
      <c r="M24" s="100"/>
      <c r="N24" s="100"/>
      <c r="O24" s="100"/>
      <c r="P24" s="100"/>
      <c r="Q24" s="30"/>
      <c r="R24" s="33"/>
      <c r="S24" s="118"/>
    </row>
    <row r="25" spans="1:24" s="24" customFormat="1" ht="16.5" customHeight="1">
      <c r="A25" s="117"/>
      <c r="B25" s="117" t="s">
        <v>195</v>
      </c>
      <c r="C25" s="32"/>
      <c r="D25" s="31" t="s">
        <v>1479</v>
      </c>
      <c r="E25" s="16"/>
      <c r="F25" s="33"/>
      <c r="G25" s="7" t="s">
        <v>106</v>
      </c>
      <c r="H25" s="43">
        <v>1</v>
      </c>
      <c r="I25" s="100">
        <f>인테리어내역!K1042</f>
        <v>0</v>
      </c>
      <c r="J25" s="100"/>
      <c r="K25" s="100">
        <f>인테리어내역!M1042</f>
        <v>0</v>
      </c>
      <c r="L25" s="100"/>
      <c r="M25" s="100">
        <f>인테리어내역!O1042</f>
        <v>0</v>
      </c>
      <c r="N25" s="100"/>
      <c r="O25" s="100">
        <f>SUM(I25:M25)</f>
        <v>0</v>
      </c>
      <c r="P25" s="100"/>
      <c r="Q25" s="30"/>
      <c r="R25" s="33"/>
      <c r="S25" s="118"/>
      <c r="U25" s="119"/>
      <c r="V25" s="120"/>
      <c r="X25" s="121"/>
    </row>
    <row r="26" spans="1:24" s="24" customFormat="1" ht="16.5" customHeight="1">
      <c r="A26" s="117"/>
      <c r="B26" s="117" t="s">
        <v>196</v>
      </c>
      <c r="C26" s="32"/>
      <c r="D26" s="31" t="s">
        <v>1475</v>
      </c>
      <c r="E26" s="16"/>
      <c r="F26" s="33"/>
      <c r="G26" s="7" t="s">
        <v>106</v>
      </c>
      <c r="H26" s="43">
        <v>1</v>
      </c>
      <c r="I26" s="100">
        <f>인테리어내역!K1090</f>
        <v>0</v>
      </c>
      <c r="J26" s="100"/>
      <c r="K26" s="100">
        <f>인테리어내역!M1090</f>
        <v>0</v>
      </c>
      <c r="L26" s="100"/>
      <c r="M26" s="100">
        <f>인테리어내역!O1090</f>
        <v>0</v>
      </c>
      <c r="N26" s="100"/>
      <c r="O26" s="100">
        <f>SUM(I26:M26)</f>
        <v>0</v>
      </c>
      <c r="P26" s="100"/>
      <c r="Q26" s="30"/>
      <c r="R26" s="33"/>
      <c r="S26" s="118"/>
    </row>
    <row r="27" spans="1:24" s="24" customFormat="1" ht="16.5" customHeight="1">
      <c r="A27" s="185">
        <v>7</v>
      </c>
      <c r="B27" s="79"/>
      <c r="C27" s="186"/>
      <c r="D27" s="187" t="s">
        <v>1505</v>
      </c>
      <c r="E27" s="16"/>
      <c r="F27" s="33"/>
      <c r="G27" s="7"/>
      <c r="H27" s="43"/>
      <c r="I27" s="100"/>
      <c r="J27" s="100"/>
      <c r="K27" s="100"/>
      <c r="L27" s="100"/>
      <c r="M27" s="100"/>
      <c r="N27" s="100"/>
      <c r="O27" s="100"/>
      <c r="P27" s="100"/>
      <c r="Q27" s="30"/>
      <c r="R27" s="33"/>
      <c r="S27" s="118"/>
    </row>
    <row r="28" spans="1:24" s="24" customFormat="1" ht="16.5" customHeight="1">
      <c r="A28" s="117"/>
      <c r="B28" s="117" t="s">
        <v>1506</v>
      </c>
      <c r="C28" s="32"/>
      <c r="D28" s="31" t="s">
        <v>142</v>
      </c>
      <c r="E28" s="16"/>
      <c r="F28" s="33"/>
      <c r="G28" s="7" t="s">
        <v>106</v>
      </c>
      <c r="H28" s="43">
        <v>1</v>
      </c>
      <c r="I28" s="100">
        <f>인테리어내역!K1120</f>
        <v>0</v>
      </c>
      <c r="J28" s="100"/>
      <c r="K28" s="100">
        <f>[1]인테리어내역!M1120</f>
        <v>0</v>
      </c>
      <c r="L28" s="100"/>
      <c r="M28" s="100">
        <f>[1]인테리어내역!O1120</f>
        <v>0</v>
      </c>
      <c r="N28" s="100"/>
      <c r="O28" s="100">
        <f>SUM(I28:M28)</f>
        <v>0</v>
      </c>
      <c r="P28" s="100"/>
      <c r="Q28" s="30"/>
      <c r="R28" s="33"/>
      <c r="S28" s="118"/>
      <c r="U28" s="119"/>
      <c r="V28" s="120"/>
      <c r="X28" s="121"/>
    </row>
    <row r="29" spans="1:24" s="24" customFormat="1" ht="16.5" customHeight="1">
      <c r="A29" s="117"/>
      <c r="B29" s="117" t="s">
        <v>1507</v>
      </c>
      <c r="C29" s="32"/>
      <c r="D29" s="31" t="s">
        <v>143</v>
      </c>
      <c r="E29" s="16"/>
      <c r="F29" s="33"/>
      <c r="G29" s="7" t="s">
        <v>106</v>
      </c>
      <c r="H29" s="43">
        <v>1</v>
      </c>
      <c r="I29" s="100">
        <f>인테리어내역!K1155</f>
        <v>0</v>
      </c>
      <c r="J29" s="100"/>
      <c r="K29" s="100">
        <f>[1]인테리어내역!M1155</f>
        <v>0</v>
      </c>
      <c r="L29" s="100"/>
      <c r="M29" s="100">
        <f>[1]인테리어내역!O1155</f>
        <v>0</v>
      </c>
      <c r="N29" s="100"/>
      <c r="O29" s="100">
        <f>SUM(I29:M29)</f>
        <v>0</v>
      </c>
      <c r="P29" s="100"/>
      <c r="Q29" s="30"/>
      <c r="R29" s="33"/>
      <c r="S29" s="118"/>
    </row>
    <row r="30" spans="1:24" s="24" customFormat="1" ht="16.5" customHeight="1">
      <c r="A30" s="185">
        <v>8</v>
      </c>
      <c r="B30" s="79"/>
      <c r="C30" s="186"/>
      <c r="D30" s="187" t="s">
        <v>1508</v>
      </c>
      <c r="E30" s="16"/>
      <c r="F30" s="33"/>
      <c r="G30" s="7"/>
      <c r="H30" s="43"/>
      <c r="I30" s="100"/>
      <c r="J30" s="100"/>
      <c r="K30" s="100"/>
      <c r="L30" s="100"/>
      <c r="M30" s="100"/>
      <c r="N30" s="100"/>
      <c r="O30" s="100"/>
      <c r="P30" s="100"/>
      <c r="Q30" s="30"/>
      <c r="R30" s="33"/>
      <c r="S30" s="118"/>
    </row>
    <row r="31" spans="1:24" s="24" customFormat="1" ht="16.5" customHeight="1">
      <c r="A31" s="117"/>
      <c r="B31" s="117" t="s">
        <v>1509</v>
      </c>
      <c r="C31" s="32"/>
      <c r="D31" s="31" t="str">
        <f>[1]인테리어내역!D1157</f>
        <v>1층라운지 스피커시스템</v>
      </c>
      <c r="E31" s="16"/>
      <c r="F31" s="33"/>
      <c r="G31" s="7" t="s">
        <v>106</v>
      </c>
      <c r="H31" s="43">
        <v>1</v>
      </c>
      <c r="I31" s="100">
        <f>인테리어내역!K1164</f>
        <v>0</v>
      </c>
      <c r="J31" s="100"/>
      <c r="K31" s="100" t="str">
        <f>[1]인테리어내역!M1123</f>
        <v/>
      </c>
      <c r="L31" s="100"/>
      <c r="M31" s="100" t="str">
        <f>[1]인테리어내역!O1123</f>
        <v/>
      </c>
      <c r="N31" s="100"/>
      <c r="O31" s="100">
        <f>SUM(I31:M31)</f>
        <v>0</v>
      </c>
      <c r="P31" s="100"/>
      <c r="Q31" s="30"/>
      <c r="R31" s="33"/>
      <c r="S31" s="118"/>
      <c r="U31" s="119"/>
      <c r="V31" s="120"/>
      <c r="X31" s="121"/>
    </row>
    <row r="32" spans="1:24" s="24" customFormat="1" ht="16.5" customHeight="1">
      <c r="A32" s="117"/>
      <c r="B32" s="117" t="s">
        <v>1510</v>
      </c>
      <c r="C32" s="32"/>
      <c r="D32" s="31" t="str">
        <f>[1]인테리어내역!D1165</f>
        <v>창측 무대 음향 시스템</v>
      </c>
      <c r="E32" s="16"/>
      <c r="F32" s="33"/>
      <c r="G32" s="7" t="s">
        <v>106</v>
      </c>
      <c r="H32" s="43">
        <v>1</v>
      </c>
      <c r="I32" s="100">
        <f>인테리어내역!K1184</f>
        <v>0</v>
      </c>
      <c r="J32" s="100"/>
      <c r="K32" s="100">
        <f>[1]인테리어내역!M1160</f>
        <v>0</v>
      </c>
      <c r="L32" s="100"/>
      <c r="M32" s="100">
        <f>[1]인테리어내역!O1160</f>
        <v>0</v>
      </c>
      <c r="N32" s="100"/>
      <c r="O32" s="100">
        <f>SUM(I32:M32)</f>
        <v>0</v>
      </c>
      <c r="P32" s="100"/>
      <c r="Q32" s="30"/>
      <c r="R32" s="33"/>
      <c r="S32" s="118"/>
    </row>
    <row r="33" spans="1:24" s="24" customFormat="1" ht="16.5" customHeight="1">
      <c r="A33" s="117"/>
      <c r="B33" s="117" t="s">
        <v>1511</v>
      </c>
      <c r="C33" s="32"/>
      <c r="D33" s="31" t="str">
        <f>[1]인테리어내역!D1185</f>
        <v>창측 무대 음향 시스템</v>
      </c>
      <c r="E33" s="16"/>
      <c r="F33" s="33"/>
      <c r="G33" s="7" t="s">
        <v>106</v>
      </c>
      <c r="H33" s="43">
        <v>1</v>
      </c>
      <c r="I33" s="100">
        <f>인테리어내역!K1205</f>
        <v>0</v>
      </c>
      <c r="J33" s="100"/>
      <c r="K33" s="100">
        <f>[1]인테리어내역!M1125</f>
        <v>0</v>
      </c>
      <c r="L33" s="100"/>
      <c r="M33" s="100">
        <f>[1]인테리어내역!O1125</f>
        <v>0</v>
      </c>
      <c r="N33" s="100"/>
      <c r="O33" s="100">
        <f>SUM(I33:M33)</f>
        <v>0</v>
      </c>
      <c r="P33" s="100"/>
      <c r="Q33" s="30"/>
      <c r="R33" s="33"/>
      <c r="S33" s="118"/>
      <c r="U33" s="119"/>
      <c r="V33" s="120"/>
      <c r="X33" s="121"/>
    </row>
    <row r="34" spans="1:24" s="24" customFormat="1" ht="16.5" customHeight="1">
      <c r="A34" s="117"/>
      <c r="B34" s="117" t="s">
        <v>1512</v>
      </c>
      <c r="C34" s="32"/>
      <c r="D34" s="31" t="str">
        <f>[1]인테리어내역!D1206</f>
        <v>라운지 무대 - 프로젝션 시스템</v>
      </c>
      <c r="E34" s="16"/>
      <c r="F34" s="33"/>
      <c r="G34" s="7" t="s">
        <v>106</v>
      </c>
      <c r="H34" s="43">
        <v>1</v>
      </c>
      <c r="I34" s="100">
        <f>인테리어내역!K1218</f>
        <v>0</v>
      </c>
      <c r="J34" s="100"/>
      <c r="K34" s="100">
        <f>[1]인테리어내역!M1162</f>
        <v>0</v>
      </c>
      <c r="L34" s="100"/>
      <c r="M34" s="100">
        <f>[1]인테리어내역!O1162</f>
        <v>0</v>
      </c>
      <c r="N34" s="100"/>
      <c r="O34" s="100">
        <f>SUM(I34:M34)</f>
        <v>0</v>
      </c>
      <c r="P34" s="100"/>
      <c r="Q34" s="30"/>
      <c r="R34" s="33"/>
      <c r="S34" s="118"/>
    </row>
    <row r="35" spans="1:24" s="24" customFormat="1" ht="16.5" customHeight="1">
      <c r="A35" s="117"/>
      <c r="B35" s="117" t="s">
        <v>1513</v>
      </c>
      <c r="C35" s="32"/>
      <c r="D35" s="31" t="str">
        <f>[1]인테리어내역!D1219</f>
        <v>공사 인건비</v>
      </c>
      <c r="E35" s="16"/>
      <c r="F35" s="33"/>
      <c r="G35" s="7" t="s">
        <v>106</v>
      </c>
      <c r="H35" s="43">
        <v>1</v>
      </c>
      <c r="I35" s="100">
        <f>[1]인테리어내역!K1234</f>
        <v>0</v>
      </c>
      <c r="J35" s="100"/>
      <c r="K35" s="100">
        <f>인테리어내역!M1234</f>
        <v>0</v>
      </c>
      <c r="L35" s="100"/>
      <c r="M35" s="100">
        <f>[1]인테리어내역!O1163</f>
        <v>0</v>
      </c>
      <c r="N35" s="100"/>
      <c r="O35" s="100">
        <f>SUM(I35:M35)</f>
        <v>0</v>
      </c>
      <c r="P35" s="100"/>
      <c r="Q35" s="30"/>
      <c r="R35" s="33"/>
      <c r="S35" s="118"/>
    </row>
    <row r="36" spans="1:24" s="24" customFormat="1" ht="16.5" customHeight="1">
      <c r="A36" s="185">
        <v>9</v>
      </c>
      <c r="B36" s="79"/>
      <c r="C36" s="186"/>
      <c r="D36" s="187" t="s">
        <v>1514</v>
      </c>
      <c r="E36" s="16"/>
      <c r="F36" s="33"/>
      <c r="G36" s="7"/>
      <c r="H36" s="43"/>
      <c r="I36" s="100"/>
      <c r="J36" s="100"/>
      <c r="K36" s="100"/>
      <c r="L36" s="100"/>
      <c r="M36" s="100"/>
      <c r="N36" s="100"/>
      <c r="O36" s="100"/>
      <c r="P36" s="100"/>
      <c r="Q36" s="30"/>
      <c r="R36" s="33"/>
      <c r="S36" s="118"/>
    </row>
    <row r="37" spans="1:24" s="24" customFormat="1" ht="16.5" customHeight="1">
      <c r="A37" s="117"/>
      <c r="B37" s="117"/>
      <c r="C37" s="32"/>
      <c r="D37" s="31" t="s">
        <v>1514</v>
      </c>
      <c r="E37" s="16"/>
      <c r="F37" s="33"/>
      <c r="G37" s="7" t="s">
        <v>106</v>
      </c>
      <c r="H37" s="43">
        <v>1</v>
      </c>
      <c r="I37" s="100">
        <f>인테리어내역!K1265</f>
        <v>0</v>
      </c>
      <c r="J37" s="100"/>
      <c r="K37" s="100"/>
      <c r="L37" s="100"/>
      <c r="M37" s="100"/>
      <c r="N37" s="100"/>
      <c r="O37" s="100">
        <f>SUM(I37:M37)</f>
        <v>0</v>
      </c>
      <c r="P37" s="100"/>
      <c r="Q37" s="30"/>
      <c r="R37" s="33"/>
      <c r="S37" s="118"/>
      <c r="U37" s="119"/>
      <c r="V37" s="120"/>
      <c r="X37" s="121"/>
    </row>
    <row r="38" spans="1:24" s="24" customFormat="1" ht="16.5" customHeight="1">
      <c r="A38" s="185">
        <v>10</v>
      </c>
      <c r="B38" s="79"/>
      <c r="C38" s="186"/>
      <c r="D38" s="187" t="s">
        <v>1515</v>
      </c>
      <c r="E38" s="16"/>
      <c r="F38" s="33"/>
      <c r="G38" s="7"/>
      <c r="H38" s="43"/>
      <c r="I38" s="100"/>
      <c r="J38" s="100"/>
      <c r="K38" s="100"/>
      <c r="L38" s="100"/>
      <c r="M38" s="100"/>
      <c r="N38" s="100"/>
      <c r="O38" s="100"/>
      <c r="P38" s="100"/>
      <c r="Q38" s="30"/>
      <c r="R38" s="33"/>
      <c r="S38" s="118"/>
    </row>
    <row r="39" spans="1:24" s="24" customFormat="1" ht="16.5" customHeight="1">
      <c r="A39" s="117"/>
      <c r="B39" s="117"/>
      <c r="C39" s="32"/>
      <c r="D39" s="31"/>
      <c r="E39" s="16"/>
      <c r="F39" s="33"/>
      <c r="G39" s="7" t="s">
        <v>106</v>
      </c>
      <c r="H39" s="43">
        <v>1</v>
      </c>
      <c r="I39" s="100">
        <f>인테리어내역!K1269</f>
        <v>0</v>
      </c>
      <c r="J39" s="100"/>
      <c r="K39" s="100">
        <f>인테리어내역!M1269</f>
        <v>0</v>
      </c>
      <c r="L39" s="100"/>
      <c r="M39" s="100">
        <f>인테리어내역!O1269</f>
        <v>0</v>
      </c>
      <c r="N39" s="100"/>
      <c r="O39" s="100">
        <f>SUM(I39:M39)</f>
        <v>0</v>
      </c>
      <c r="P39" s="100"/>
      <c r="Q39" s="30"/>
      <c r="R39" s="33"/>
      <c r="S39" s="118"/>
      <c r="U39" s="119"/>
      <c r="V39" s="120"/>
      <c r="X39" s="121"/>
    </row>
    <row r="40" spans="1:24" s="223" customFormat="1" ht="16.5" customHeight="1">
      <c r="A40" s="215"/>
      <c r="B40" s="215"/>
      <c r="C40" s="216" t="s">
        <v>108</v>
      </c>
      <c r="D40" s="217"/>
      <c r="E40" s="218"/>
      <c r="F40" s="219"/>
      <c r="G40" s="215"/>
      <c r="H40" s="215"/>
      <c r="I40" s="220">
        <f>SUM(I7:I39)</f>
        <v>0</v>
      </c>
      <c r="J40" s="220"/>
      <c r="K40" s="220">
        <f>SUM(K7:K39)</f>
        <v>0</v>
      </c>
      <c r="L40" s="220"/>
      <c r="M40" s="220">
        <f>SUM(M7:M39)</f>
        <v>0</v>
      </c>
      <c r="N40" s="220"/>
      <c r="O40" s="220">
        <f>SUM(O7:O39)</f>
        <v>0</v>
      </c>
      <c r="P40" s="220"/>
      <c r="Q40" s="221"/>
      <c r="R40" s="219"/>
      <c r="S40" s="222"/>
    </row>
    <row r="41" spans="1:24" s="24" customFormat="1" ht="16.5" customHeight="1">
      <c r="A41" s="7" t="s">
        <v>109</v>
      </c>
      <c r="B41" s="7"/>
      <c r="C41" s="32"/>
      <c r="D41" s="31" t="s">
        <v>110</v>
      </c>
      <c r="E41" s="16"/>
      <c r="F41" s="33"/>
      <c r="G41" s="7" t="s">
        <v>107</v>
      </c>
      <c r="H41" s="43">
        <v>1</v>
      </c>
      <c r="I41" s="100">
        <f>인테리어내역!K25</f>
        <v>0</v>
      </c>
      <c r="J41" s="122"/>
      <c r="K41" s="100">
        <f>인테리어내역!M25</f>
        <v>0</v>
      </c>
      <c r="L41" s="100">
        <f>인테리어내역!N25</f>
        <v>0</v>
      </c>
      <c r="M41" s="100">
        <f>인테리어내역!O25</f>
        <v>0</v>
      </c>
      <c r="N41" s="122"/>
      <c r="O41" s="100">
        <f>SUM(I41:M41)</f>
        <v>0</v>
      </c>
      <c r="P41" s="100"/>
      <c r="Q41" s="30"/>
      <c r="R41" s="33"/>
      <c r="S41" s="118"/>
    </row>
    <row r="42" spans="1:24" s="24" customFormat="1" ht="16.5" customHeight="1">
      <c r="A42" s="123" t="str">
        <f>"주) 금액 : "&amp;인테리어내역!A1&amp;인테리어내역!A2&amp;" 참조"</f>
        <v>주) 금액 : &lt; 표 : 2 &gt; 내역산출표 참조</v>
      </c>
      <c r="B42" s="107"/>
      <c r="C42" s="107"/>
      <c r="D42" s="107"/>
      <c r="E42" s="107"/>
      <c r="F42" s="107"/>
      <c r="G42" s="107"/>
      <c r="H42" s="107"/>
      <c r="I42" s="124"/>
      <c r="J42" s="125"/>
      <c r="K42" s="124"/>
      <c r="L42" s="125"/>
      <c r="M42" s="124"/>
      <c r="N42" s="125"/>
      <c r="O42" s="124"/>
      <c r="P42" s="107"/>
      <c r="Q42" s="107"/>
      <c r="R42" s="107"/>
      <c r="S42" s="118"/>
    </row>
    <row r="44" spans="1:24">
      <c r="J44" s="1"/>
      <c r="L44" s="1"/>
      <c r="N44" s="1"/>
    </row>
    <row r="45" spans="1:24">
      <c r="J45" s="1"/>
      <c r="L45" s="1"/>
      <c r="N45" s="1"/>
    </row>
    <row r="46" spans="1:24">
      <c r="J46" s="1"/>
      <c r="L46" s="1"/>
      <c r="N46" s="1"/>
    </row>
    <row r="48" spans="1:24">
      <c r="A48" s="126" t="s">
        <v>111</v>
      </c>
      <c r="B48" s="127"/>
      <c r="C48" s="127"/>
      <c r="D48" s="127"/>
      <c r="E48" s="127"/>
      <c r="F48" s="127"/>
      <c r="G48" s="127"/>
      <c r="H48" s="127"/>
      <c r="I48" s="127"/>
      <c r="J48" s="128"/>
      <c r="K48" s="127"/>
      <c r="L48" s="128"/>
      <c r="M48" s="127"/>
      <c r="N48" s="128"/>
      <c r="O48" s="127"/>
      <c r="P48" s="127"/>
      <c r="Q48" s="129"/>
    </row>
    <row r="49" spans="1:17">
      <c r="A49" s="291"/>
      <c r="B49" s="292"/>
      <c r="C49" s="292"/>
      <c r="D49" s="292"/>
      <c r="E49" s="292"/>
      <c r="F49" s="292"/>
      <c r="G49" s="292"/>
      <c r="H49" s="292"/>
      <c r="I49" s="292"/>
      <c r="J49" s="292"/>
      <c r="K49" s="292"/>
      <c r="L49" s="292"/>
      <c r="M49" s="292"/>
      <c r="N49" s="292"/>
      <c r="O49" s="292"/>
      <c r="P49" s="292"/>
      <c r="Q49" s="293"/>
    </row>
    <row r="50" spans="1:17">
      <c r="A50" s="291"/>
      <c r="B50" s="292"/>
      <c r="C50" s="292"/>
      <c r="D50" s="292"/>
      <c r="E50" s="292"/>
      <c r="F50" s="292"/>
      <c r="G50" s="292"/>
      <c r="H50" s="292"/>
      <c r="I50" s="292"/>
      <c r="J50" s="292"/>
      <c r="K50" s="292"/>
      <c r="L50" s="292"/>
      <c r="M50" s="292"/>
      <c r="N50" s="292"/>
      <c r="O50" s="292"/>
      <c r="P50" s="292"/>
      <c r="Q50" s="293"/>
    </row>
    <row r="51" spans="1:17">
      <c r="A51" s="291"/>
      <c r="B51" s="292"/>
      <c r="C51" s="292"/>
      <c r="D51" s="292"/>
      <c r="E51" s="292"/>
      <c r="F51" s="292"/>
      <c r="G51" s="292"/>
      <c r="H51" s="292"/>
      <c r="I51" s="292"/>
      <c r="J51" s="292"/>
      <c r="K51" s="292"/>
      <c r="L51" s="292"/>
      <c r="M51" s="292"/>
      <c r="N51" s="292"/>
      <c r="O51" s="292"/>
      <c r="P51" s="292"/>
      <c r="Q51" s="293"/>
    </row>
    <row r="52" spans="1:17">
      <c r="A52" s="291"/>
      <c r="B52" s="292"/>
      <c r="C52" s="292"/>
      <c r="D52" s="292"/>
      <c r="E52" s="292"/>
      <c r="F52" s="292"/>
      <c r="G52" s="292"/>
      <c r="H52" s="292"/>
      <c r="I52" s="292"/>
      <c r="J52" s="292"/>
      <c r="K52" s="292"/>
      <c r="L52" s="292"/>
      <c r="M52" s="292"/>
      <c r="N52" s="292"/>
      <c r="O52" s="292"/>
      <c r="P52" s="292"/>
      <c r="Q52" s="293"/>
    </row>
    <row r="53" spans="1:17">
      <c r="A53" s="291"/>
      <c r="B53" s="292"/>
      <c r="C53" s="292"/>
      <c r="D53" s="292"/>
      <c r="E53" s="292"/>
      <c r="F53" s="292"/>
      <c r="G53" s="292"/>
      <c r="H53" s="292"/>
      <c r="I53" s="292"/>
      <c r="J53" s="292"/>
      <c r="K53" s="292"/>
      <c r="L53" s="292"/>
      <c r="M53" s="292"/>
      <c r="N53" s="292"/>
      <c r="O53" s="292"/>
      <c r="P53" s="292"/>
      <c r="Q53" s="293"/>
    </row>
    <row r="54" spans="1:17">
      <c r="A54" s="291"/>
      <c r="B54" s="292"/>
      <c r="C54" s="292"/>
      <c r="D54" s="292"/>
      <c r="E54" s="292"/>
      <c r="F54" s="292"/>
      <c r="G54" s="292"/>
      <c r="H54" s="292"/>
      <c r="I54" s="292"/>
      <c r="J54" s="292"/>
      <c r="K54" s="292"/>
      <c r="L54" s="292"/>
      <c r="M54" s="292"/>
      <c r="N54" s="292"/>
      <c r="O54" s="292"/>
      <c r="P54" s="292"/>
      <c r="Q54" s="293"/>
    </row>
    <row r="55" spans="1:17">
      <c r="A55" s="291"/>
      <c r="B55" s="292"/>
      <c r="C55" s="292"/>
      <c r="D55" s="292"/>
      <c r="E55" s="292"/>
      <c r="F55" s="292"/>
      <c r="G55" s="292"/>
      <c r="H55" s="292"/>
      <c r="I55" s="292"/>
      <c r="J55" s="292"/>
      <c r="K55" s="292"/>
      <c r="L55" s="292"/>
      <c r="M55" s="292"/>
      <c r="N55" s="292"/>
      <c r="O55" s="292"/>
      <c r="P55" s="292"/>
      <c r="Q55" s="293"/>
    </row>
    <row r="56" spans="1:17">
      <c r="A56" s="276"/>
      <c r="B56" s="277"/>
      <c r="C56" s="277"/>
      <c r="D56" s="277"/>
      <c r="E56" s="277"/>
      <c r="F56" s="277"/>
      <c r="G56" s="277"/>
      <c r="H56" s="277"/>
      <c r="I56" s="277"/>
      <c r="J56" s="277"/>
      <c r="K56" s="277"/>
      <c r="L56" s="277"/>
      <c r="M56" s="277"/>
      <c r="N56" s="277"/>
      <c r="O56" s="277"/>
      <c r="P56" s="277"/>
      <c r="Q56" s="278"/>
    </row>
  </sheetData>
  <mergeCells count="14">
    <mergeCell ref="A49:Q56"/>
    <mergeCell ref="U5:U6"/>
    <mergeCell ref="S5:S6"/>
    <mergeCell ref="T5:T6"/>
    <mergeCell ref="A5:B6"/>
    <mergeCell ref="C5:D6"/>
    <mergeCell ref="E5:F6"/>
    <mergeCell ref="G5:G6"/>
    <mergeCell ref="H5:H6"/>
    <mergeCell ref="I5:I6"/>
    <mergeCell ref="K5:K6"/>
    <mergeCell ref="M5:M6"/>
    <mergeCell ref="O5:O6"/>
    <mergeCell ref="P5:R6"/>
  </mergeCells>
  <phoneticPr fontId="3" type="noConversion"/>
  <printOptions horizontalCentered="1"/>
  <pageMargins left="0.39370078740157483" right="0.39370078740157483" top="0.70866141732283472" bottom="0.47244094488188981" header="0.23622047244094491" footer="0.2362204724409449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AA1328"/>
  <sheetViews>
    <sheetView showZeros="0" view="pageBreakPreview" zoomScaleSheetLayoutView="100" workbookViewId="0">
      <selection activeCell="O15" sqref="O15"/>
    </sheetView>
  </sheetViews>
  <sheetFormatPr defaultRowHeight="12"/>
  <cols>
    <col min="1" max="1" width="5.140625" style="1" customWidth="1"/>
    <col min="2" max="2" width="5.85546875" style="56" customWidth="1"/>
    <col min="3" max="3" width="0.7109375" style="1" customWidth="1"/>
    <col min="4" max="4" width="30.5703125" style="56" customWidth="1"/>
    <col min="5" max="5" width="0.7109375" style="1" customWidth="1"/>
    <col min="6" max="6" width="29.7109375" style="1" customWidth="1"/>
    <col min="7" max="7" width="6.140625" style="4" customWidth="1"/>
    <col min="8" max="8" width="10.42578125" style="1" bestFit="1" customWidth="1"/>
    <col min="9" max="9" width="18.5703125" style="57" hidden="1" customWidth="1"/>
    <col min="10" max="10" width="11" style="1" customWidth="1"/>
    <col min="11" max="11" width="12.5703125" style="1" customWidth="1"/>
    <col min="12" max="12" width="10.28515625" style="1" customWidth="1"/>
    <col min="13" max="13" width="12.5703125" style="1" customWidth="1"/>
    <col min="14" max="14" width="7.7109375" style="1" customWidth="1"/>
    <col min="15" max="15" width="11.42578125" style="1" bestFit="1" customWidth="1"/>
    <col min="16" max="16" width="11.5703125" style="1" customWidth="1"/>
    <col min="17" max="17" width="0.5703125" style="1" customWidth="1"/>
    <col min="18" max="18" width="9" style="1" customWidth="1"/>
    <col min="19" max="19" width="0.5703125" style="1" customWidth="1"/>
    <col min="20" max="24" width="2.42578125" style="1" customWidth="1"/>
    <col min="25" max="25" width="41" style="2" customWidth="1"/>
    <col min="26" max="26" width="9.140625" style="190"/>
    <col min="27" max="16384" width="9.140625" style="1"/>
  </cols>
  <sheetData>
    <row r="1" spans="1:25" ht="20.100000000000001" customHeight="1">
      <c r="A1" s="24" t="s">
        <v>116</v>
      </c>
    </row>
    <row r="2" spans="1:25" ht="30" customHeight="1">
      <c r="A2" s="3" t="s">
        <v>62</v>
      </c>
      <c r="B2" s="58"/>
      <c r="C2" s="3"/>
      <c r="D2" s="58"/>
      <c r="E2" s="3"/>
      <c r="F2" s="3"/>
      <c r="G2" s="3"/>
      <c r="H2" s="3"/>
      <c r="I2" s="59"/>
      <c r="J2" s="3"/>
      <c r="K2" s="3"/>
      <c r="L2" s="3"/>
      <c r="M2" s="3"/>
      <c r="N2" s="3"/>
      <c r="O2" s="3"/>
      <c r="P2" s="3"/>
      <c r="Q2" s="3"/>
      <c r="R2" s="3"/>
      <c r="S2" s="3"/>
    </row>
    <row r="3" spans="1:25" ht="12.75" customHeight="1">
      <c r="A3" s="51"/>
      <c r="B3" s="60"/>
      <c r="C3" s="51"/>
      <c r="D3" s="60"/>
      <c r="E3" s="51"/>
      <c r="F3" s="51"/>
      <c r="G3" s="51"/>
      <c r="H3" s="51"/>
      <c r="I3" s="61"/>
      <c r="J3" s="51"/>
      <c r="K3" s="51"/>
      <c r="L3" s="51"/>
      <c r="M3" s="51"/>
      <c r="N3" s="51"/>
      <c r="O3" s="51"/>
      <c r="P3" s="51"/>
      <c r="Q3" s="51"/>
      <c r="R3" s="51"/>
      <c r="S3" s="51"/>
      <c r="T3" s="62"/>
      <c r="U3" s="62"/>
    </row>
    <row r="4" spans="1:25" ht="20.100000000000001" customHeight="1">
      <c r="A4" s="24" t="str">
        <f>인테리어집계!A4</f>
        <v>건명 : 영락교회 50주년기념관 코이노니아 공간 인테리어 공사 (1. 인테리어부문)</v>
      </c>
      <c r="B4" s="28"/>
      <c r="C4" s="24"/>
      <c r="D4" s="28"/>
      <c r="E4" s="24"/>
      <c r="F4" s="24"/>
      <c r="G4" s="25"/>
      <c r="H4" s="24"/>
      <c r="I4" s="36"/>
      <c r="J4" s="24"/>
      <c r="K4" s="24"/>
      <c r="L4" s="24"/>
      <c r="M4" s="24"/>
      <c r="N4" s="24"/>
      <c r="O4" s="24"/>
      <c r="P4" s="24"/>
      <c r="Q4" s="24"/>
      <c r="R4" s="26"/>
      <c r="S4" s="26" t="s">
        <v>10</v>
      </c>
      <c r="Y4" s="63"/>
    </row>
    <row r="5" spans="1:25" ht="19.5" customHeight="1">
      <c r="A5" s="308" t="s">
        <v>57</v>
      </c>
      <c r="B5" s="309"/>
      <c r="C5" s="308" t="s">
        <v>69</v>
      </c>
      <c r="D5" s="309"/>
      <c r="E5" s="308" t="s">
        <v>72</v>
      </c>
      <c r="F5" s="309"/>
      <c r="G5" s="310" t="s">
        <v>58</v>
      </c>
      <c r="H5" s="310" t="s">
        <v>117</v>
      </c>
      <c r="I5" s="64"/>
      <c r="J5" s="34"/>
      <c r="K5" s="65"/>
      <c r="L5" s="66"/>
      <c r="M5" s="66"/>
      <c r="N5" s="66"/>
      <c r="O5" s="66"/>
      <c r="P5" s="310" t="s">
        <v>48</v>
      </c>
      <c r="Q5" s="67"/>
      <c r="R5" s="302" t="s">
        <v>77</v>
      </c>
      <c r="S5" s="68"/>
      <c r="Y5" s="307" t="s">
        <v>71</v>
      </c>
    </row>
    <row r="6" spans="1:25" ht="19.5" customHeight="1">
      <c r="A6" s="308"/>
      <c r="B6" s="309"/>
      <c r="C6" s="308"/>
      <c r="D6" s="309"/>
      <c r="E6" s="308"/>
      <c r="F6" s="309"/>
      <c r="G6" s="310"/>
      <c r="H6" s="310"/>
      <c r="I6" s="42"/>
      <c r="J6" s="7"/>
      <c r="K6" s="7" t="s">
        <v>118</v>
      </c>
      <c r="L6" s="7"/>
      <c r="M6" s="7" t="s">
        <v>118</v>
      </c>
      <c r="N6" s="7"/>
      <c r="O6" s="7" t="s">
        <v>118</v>
      </c>
      <c r="P6" s="310"/>
      <c r="Q6" s="55"/>
      <c r="R6" s="303"/>
      <c r="S6" s="69"/>
      <c r="W6" s="63" t="e">
        <f t="array" aca="1" ref="W6" ca="1">TRUNC([2]!dhtextevaluate($Y6),2)</f>
        <v>#NAME?</v>
      </c>
      <c r="Y6" s="307"/>
    </row>
    <row r="7" spans="1:25" ht="18.600000000000001" customHeight="1">
      <c r="A7" s="7"/>
      <c r="B7" s="207"/>
      <c r="C7" s="32"/>
      <c r="D7" s="70"/>
      <c r="E7" s="27"/>
      <c r="F7" s="17"/>
      <c r="G7" s="7"/>
      <c r="H7" s="71" t="s">
        <v>119</v>
      </c>
      <c r="I7" s="72"/>
      <c r="J7" s="71"/>
      <c r="K7" s="73"/>
      <c r="L7" s="71"/>
      <c r="M7" s="73"/>
      <c r="N7" s="71"/>
      <c r="O7" s="73"/>
      <c r="P7" s="73"/>
      <c r="Q7" s="74"/>
      <c r="R7" s="75"/>
      <c r="S7" s="76"/>
      <c r="T7" s="77"/>
      <c r="U7" s="77"/>
      <c r="W7" s="63" t="e">
        <f t="array" aca="1" ref="W7" ca="1">TRUNC([2]!dhtextevaluate($Y7),2)</f>
        <v>#NAME?</v>
      </c>
      <c r="Y7" s="78"/>
    </row>
    <row r="8" spans="1:25" ht="18.75" customHeight="1">
      <c r="A8" s="79">
        <f>인테리어집계!A7</f>
        <v>1</v>
      </c>
      <c r="B8" s="208"/>
      <c r="C8" s="80"/>
      <c r="D8" s="81" t="str">
        <f>인테리어집계!D7</f>
        <v>공통가설공사</v>
      </c>
      <c r="E8" s="8"/>
      <c r="F8" s="17"/>
      <c r="G8" s="7"/>
      <c r="H8" s="15"/>
      <c r="I8" s="82" t="str">
        <f t="shared" ref="I8:I25" si="0">CONCATENATE(D8,F8,G8)</f>
        <v>공통가설공사</v>
      </c>
      <c r="J8" s="52"/>
      <c r="K8" s="52"/>
      <c r="L8" s="52"/>
      <c r="M8" s="52"/>
      <c r="N8" s="52"/>
      <c r="O8" s="52"/>
      <c r="P8" s="52"/>
      <c r="Q8" s="74"/>
      <c r="R8" s="75"/>
      <c r="S8" s="83"/>
      <c r="T8" s="84"/>
      <c r="U8" s="85"/>
      <c r="Y8" s="78"/>
    </row>
    <row r="9" spans="1:25" ht="18.75" customHeight="1">
      <c r="A9" s="7"/>
      <c r="B9" s="209"/>
      <c r="C9" s="87"/>
      <c r="D9" s="10" t="s">
        <v>152</v>
      </c>
      <c r="E9" s="8"/>
      <c r="F9" s="17" t="s">
        <v>153</v>
      </c>
      <c r="G9" s="7" t="s">
        <v>19</v>
      </c>
      <c r="H9" s="63">
        <v>1763.6</v>
      </c>
      <c r="I9" s="82" t="str">
        <f t="shared" si="0"/>
        <v>먹매김구조부㎡</v>
      </c>
      <c r="J9" s="52"/>
      <c r="K9" s="52" t="str">
        <f t="shared" ref="K9:K15" si="1">IF(J9="","",TRUNC(J9*$H9,0))</f>
        <v/>
      </c>
      <c r="L9" s="52"/>
      <c r="M9" s="52" t="str">
        <f t="shared" ref="M9:M15" si="2">IF(L9="","",TRUNC(L9*$H9,0))</f>
        <v/>
      </c>
      <c r="N9" s="52"/>
      <c r="O9" s="52" t="str">
        <f t="shared" ref="O9:O15" si="3">IF(N9="","",TRUNC(N9*$H9,0))</f>
        <v/>
      </c>
      <c r="P9" s="52">
        <f t="shared" ref="P9:P15" si="4">SUM(K9,M9,O9)</f>
        <v>0</v>
      </c>
      <c r="Q9" s="74"/>
      <c r="R9" s="75" t="str">
        <f>"제"&amp;VLOOKUP($I:$I,[3]목록!$A:$M,2,FALSE)&amp;"호표"</f>
        <v>제1호표</v>
      </c>
      <c r="S9" s="83"/>
      <c r="T9" s="84"/>
      <c r="U9" s="85"/>
      <c r="V9" s="88"/>
      <c r="Y9" s="130" t="s">
        <v>154</v>
      </c>
    </row>
    <row r="10" spans="1:25" ht="18.75" customHeight="1">
      <c r="A10" s="7"/>
      <c r="B10" s="209"/>
      <c r="C10" s="87"/>
      <c r="D10" s="10" t="s">
        <v>76</v>
      </c>
      <c r="E10" s="8"/>
      <c r="F10" s="17" t="s">
        <v>120</v>
      </c>
      <c r="G10" s="7" t="s">
        <v>24</v>
      </c>
      <c r="H10" s="63">
        <f>TRUNC(1763.6/120)</f>
        <v>14</v>
      </c>
      <c r="I10" s="82" t="str">
        <f t="shared" si="0"/>
        <v>이동식강관조립말비계3개월대</v>
      </c>
      <c r="J10" s="52"/>
      <c r="K10" s="52" t="str">
        <f t="shared" si="1"/>
        <v/>
      </c>
      <c r="L10" s="52"/>
      <c r="M10" s="52" t="str">
        <f t="shared" si="2"/>
        <v/>
      </c>
      <c r="N10" s="52"/>
      <c r="O10" s="52" t="str">
        <f t="shared" si="3"/>
        <v/>
      </c>
      <c r="P10" s="52">
        <f t="shared" si="4"/>
        <v>0</v>
      </c>
      <c r="Q10" s="74"/>
      <c r="R10" s="75" t="str">
        <f>"제"&amp;VLOOKUP($I:$I,[3]목록!$A:$M,2,FALSE)&amp;"호표"</f>
        <v>제5호표</v>
      </c>
      <c r="S10" s="83"/>
      <c r="T10" s="84"/>
      <c r="U10" s="85"/>
      <c r="V10" s="88"/>
      <c r="Y10" s="130" t="s">
        <v>155</v>
      </c>
    </row>
    <row r="11" spans="1:25" ht="18.75" customHeight="1">
      <c r="A11" s="7"/>
      <c r="B11" s="209"/>
      <c r="C11" s="87"/>
      <c r="D11" s="10" t="s">
        <v>86</v>
      </c>
      <c r="E11" s="8"/>
      <c r="F11" s="17"/>
      <c r="G11" s="7" t="s">
        <v>60</v>
      </c>
      <c r="H11" s="63">
        <v>3</v>
      </c>
      <c r="I11" s="82" t="str">
        <f t="shared" si="0"/>
        <v>가설분전반개소</v>
      </c>
      <c r="J11" s="52"/>
      <c r="K11" s="52" t="str">
        <f t="shared" si="1"/>
        <v/>
      </c>
      <c r="L11" s="52"/>
      <c r="M11" s="52" t="str">
        <f t="shared" si="2"/>
        <v/>
      </c>
      <c r="N11" s="52"/>
      <c r="O11" s="52" t="str">
        <f t="shared" si="3"/>
        <v/>
      </c>
      <c r="P11" s="52">
        <f t="shared" si="4"/>
        <v>0</v>
      </c>
      <c r="Q11" s="74"/>
      <c r="R11" s="75" t="str">
        <f>"제"&amp;VLOOKUP($I:$I,[3]목록!$A:$M,2,FALSE)&amp;"호표"</f>
        <v>제3호표</v>
      </c>
      <c r="S11" s="83"/>
      <c r="T11" s="84"/>
      <c r="U11" s="85"/>
      <c r="V11" s="88"/>
      <c r="Y11" s="130" t="s">
        <v>156</v>
      </c>
    </row>
    <row r="12" spans="1:25" ht="18.75" customHeight="1">
      <c r="A12" s="7"/>
      <c r="B12" s="209"/>
      <c r="C12" s="87"/>
      <c r="D12" s="53" t="s">
        <v>158</v>
      </c>
      <c r="E12" s="45"/>
      <c r="F12" s="17" t="s">
        <v>157</v>
      </c>
      <c r="G12" s="54" t="s">
        <v>19</v>
      </c>
      <c r="H12" s="63">
        <v>1763.6</v>
      </c>
      <c r="I12" s="82" t="str">
        <f t="shared" si="0"/>
        <v>현장정리정돈보통(철근콘크리트조)㎡</v>
      </c>
      <c r="J12" s="52"/>
      <c r="K12" s="52" t="str">
        <f t="shared" si="1"/>
        <v/>
      </c>
      <c r="L12" s="52"/>
      <c r="M12" s="52" t="str">
        <f t="shared" si="2"/>
        <v/>
      </c>
      <c r="N12" s="52"/>
      <c r="O12" s="52" t="str">
        <f t="shared" si="3"/>
        <v/>
      </c>
      <c r="P12" s="52">
        <f t="shared" si="4"/>
        <v>0</v>
      </c>
      <c r="Q12" s="74"/>
      <c r="R12" s="75" t="str">
        <f>"제"&amp;VLOOKUP($I:$I,[3]목록!$A:$M,2,FALSE)&amp;"호표"</f>
        <v>제14호표</v>
      </c>
      <c r="S12" s="83"/>
      <c r="T12" s="84"/>
      <c r="U12" s="85"/>
      <c r="V12" s="88"/>
      <c r="Y12" s="130" t="s">
        <v>154</v>
      </c>
    </row>
    <row r="13" spans="1:25" ht="18.75" customHeight="1">
      <c r="A13" s="7"/>
      <c r="B13" s="209"/>
      <c r="C13" s="87"/>
      <c r="D13" s="53" t="s">
        <v>128</v>
      </c>
      <c r="E13" s="45"/>
      <c r="F13" s="17" t="s">
        <v>129</v>
      </c>
      <c r="G13" s="54" t="s">
        <v>19</v>
      </c>
      <c r="H13" s="63">
        <v>1763.6</v>
      </c>
      <c r="I13" s="82" t="str">
        <f t="shared" si="0"/>
        <v>준공청소오염물질제거, 청소㎡</v>
      </c>
      <c r="J13" s="52"/>
      <c r="K13" s="52" t="str">
        <f t="shared" si="1"/>
        <v/>
      </c>
      <c r="L13" s="52"/>
      <c r="M13" s="52" t="str">
        <f t="shared" si="2"/>
        <v/>
      </c>
      <c r="N13" s="52"/>
      <c r="O13" s="52" t="str">
        <f t="shared" si="3"/>
        <v/>
      </c>
      <c r="P13" s="52">
        <f t="shared" si="4"/>
        <v>0</v>
      </c>
      <c r="Q13" s="74"/>
      <c r="R13" s="75" t="str">
        <f>"제"&amp;VLOOKUP($I:$I,[3]목록!$A:$M,2,FALSE)&amp;"호표"</f>
        <v>제15호표</v>
      </c>
      <c r="S13" s="83"/>
      <c r="T13" s="84"/>
      <c r="U13" s="85"/>
      <c r="V13" s="88"/>
      <c r="Y13" s="130" t="s">
        <v>154</v>
      </c>
    </row>
    <row r="14" spans="1:25" ht="18.75" customHeight="1">
      <c r="A14" s="7"/>
      <c r="B14" s="209"/>
      <c r="C14" s="87"/>
      <c r="D14" s="17" t="s">
        <v>159</v>
      </c>
      <c r="E14" s="8"/>
      <c r="F14" s="17" t="s">
        <v>160</v>
      </c>
      <c r="G14" s="7" t="s">
        <v>37</v>
      </c>
      <c r="H14" s="63">
        <v>1763.6</v>
      </c>
      <c r="I14" s="82" t="str">
        <f t="shared" si="0"/>
        <v>현장보양합판+비닐+폴리베니아㎡</v>
      </c>
      <c r="J14" s="52"/>
      <c r="K14" s="52" t="str">
        <f t="shared" si="1"/>
        <v/>
      </c>
      <c r="L14" s="52"/>
      <c r="M14" s="52" t="str">
        <f t="shared" si="2"/>
        <v/>
      </c>
      <c r="N14" s="52"/>
      <c r="O14" s="52" t="str">
        <f t="shared" si="3"/>
        <v/>
      </c>
      <c r="P14" s="52">
        <f t="shared" si="4"/>
        <v>0</v>
      </c>
      <c r="Q14" s="74"/>
      <c r="R14" s="75" t="str">
        <f>"제"&amp;VLOOKUP($I:$I,[3]목록!$A:$M,2,FALSE)&amp;"호표"</f>
        <v>제19호표</v>
      </c>
      <c r="S14" s="83"/>
      <c r="T14" s="84"/>
      <c r="U14" s="85"/>
      <c r="V14" s="88"/>
      <c r="Y14" s="130" t="s">
        <v>154</v>
      </c>
    </row>
    <row r="15" spans="1:25" ht="18.75" customHeight="1">
      <c r="A15" s="7"/>
      <c r="B15" s="209"/>
      <c r="C15" s="87"/>
      <c r="D15" s="17" t="s">
        <v>87</v>
      </c>
      <c r="E15" s="8"/>
      <c r="F15" s="17" t="s">
        <v>88</v>
      </c>
      <c r="G15" s="7" t="s">
        <v>37</v>
      </c>
      <c r="H15" s="63">
        <v>1763.6</v>
      </c>
      <c r="I15" s="82" t="str">
        <f t="shared" si="0"/>
        <v>자재 소운반15층 이하, 승강기 사용기준㎡</v>
      </c>
      <c r="J15" s="52"/>
      <c r="K15" s="52" t="str">
        <f t="shared" si="1"/>
        <v/>
      </c>
      <c r="L15" s="52"/>
      <c r="M15" s="52" t="str">
        <f t="shared" si="2"/>
        <v/>
      </c>
      <c r="N15" s="52"/>
      <c r="O15" s="52" t="str">
        <f t="shared" si="3"/>
        <v/>
      </c>
      <c r="P15" s="52">
        <f t="shared" si="4"/>
        <v>0</v>
      </c>
      <c r="Q15" s="74"/>
      <c r="R15" s="75" t="str">
        <f>"제"&amp;VLOOKUP($I:$I,[3]목록!$A:$M,2,FALSE)&amp;"호표"</f>
        <v>제16호표</v>
      </c>
      <c r="S15" s="83"/>
      <c r="T15" s="84"/>
      <c r="U15" s="85"/>
      <c r="V15" s="88"/>
      <c r="Y15" s="130" t="s">
        <v>154</v>
      </c>
    </row>
    <row r="16" spans="1:25" ht="18.75" customHeight="1">
      <c r="A16" s="7"/>
      <c r="B16" s="209"/>
      <c r="C16" s="87"/>
      <c r="D16" s="17" t="s">
        <v>89</v>
      </c>
      <c r="E16" s="8"/>
      <c r="F16" s="17" t="s">
        <v>90</v>
      </c>
      <c r="G16" s="7" t="s">
        <v>37</v>
      </c>
      <c r="H16" s="63">
        <v>1763.6</v>
      </c>
      <c r="I16" s="82" t="str">
        <f t="shared" si="0"/>
        <v>방염1회기준(서류)㎡</v>
      </c>
      <c r="J16" s="52"/>
      <c r="K16" s="52" t="str">
        <f>IF(J16="","",TRUNC(J16*$H16,0))</f>
        <v/>
      </c>
      <c r="L16" s="52"/>
      <c r="M16" s="52" t="str">
        <f>IF(L16="","",TRUNC(L16*$H16,0))</f>
        <v/>
      </c>
      <c r="N16" s="52"/>
      <c r="O16" s="52" t="str">
        <f>IF(N16="","",TRUNC(N16*$H16,0))</f>
        <v/>
      </c>
      <c r="P16" s="52">
        <f>SUM(K16,M16,O16)</f>
        <v>0</v>
      </c>
      <c r="Q16" s="74"/>
      <c r="R16" s="75" t="str">
        <f>"제"&amp;VLOOKUP($I:$I,[3]목록!$A:$M,2,FALSE)&amp;"호표"</f>
        <v>제18호표</v>
      </c>
      <c r="S16" s="83"/>
      <c r="T16" s="84"/>
      <c r="U16" s="85"/>
      <c r="Y16" s="130" t="s">
        <v>130</v>
      </c>
    </row>
    <row r="17" spans="1:27" ht="18.75" customHeight="1">
      <c r="A17" s="7"/>
      <c r="B17" s="209"/>
      <c r="C17" s="87"/>
      <c r="D17" s="17" t="s">
        <v>161</v>
      </c>
      <c r="E17" s="8"/>
      <c r="F17" s="17" t="s">
        <v>162</v>
      </c>
      <c r="G17" s="7" t="s">
        <v>25</v>
      </c>
      <c r="H17" s="63">
        <v>1</v>
      </c>
      <c r="I17" s="82" t="str">
        <f t="shared" si="0"/>
        <v>컨테이너 사무실6개월(6,000*3,000),설치,해체개소</v>
      </c>
      <c r="J17" s="52"/>
      <c r="K17" s="52" t="str">
        <f>IF(J17="","",TRUNC(J17*$H17,0))</f>
        <v/>
      </c>
      <c r="L17" s="52"/>
      <c r="M17" s="52" t="str">
        <f>IF(L17="","",TRUNC(L17*$H17,0))</f>
        <v/>
      </c>
      <c r="N17" s="52"/>
      <c r="O17" s="52" t="str">
        <f>IF(N17="","",TRUNC(N17*$H17,0))</f>
        <v/>
      </c>
      <c r="P17" s="52">
        <f>SUM(K17,M17,O17)</f>
        <v>0</v>
      </c>
      <c r="Q17" s="74"/>
      <c r="R17" s="75" t="str">
        <f>"제"&amp;VLOOKUP($I:$I,[3]목록!$A:$M,2,FALSE)&amp;"호표"</f>
        <v>제23호표</v>
      </c>
      <c r="S17" s="83"/>
      <c r="T17" s="84"/>
      <c r="U17" s="85"/>
      <c r="Y17" s="130" t="s">
        <v>164</v>
      </c>
      <c r="Z17" s="190" t="s">
        <v>167</v>
      </c>
    </row>
    <row r="18" spans="1:27" ht="18.75" customHeight="1">
      <c r="A18" s="7"/>
      <c r="B18" s="209"/>
      <c r="C18" s="87"/>
      <c r="D18" s="17" t="s">
        <v>163</v>
      </c>
      <c r="E18" s="8"/>
      <c r="F18" s="17" t="s">
        <v>162</v>
      </c>
      <c r="G18" s="7" t="s">
        <v>25</v>
      </c>
      <c r="H18" s="63">
        <v>1</v>
      </c>
      <c r="I18" s="82" t="str">
        <f t="shared" si="0"/>
        <v>가설창고6개월(6,000*3,000),설치,해체개소</v>
      </c>
      <c r="J18" s="52"/>
      <c r="K18" s="52" t="str">
        <f>IF(J18="","",TRUNC(J18*$H18,0))</f>
        <v/>
      </c>
      <c r="L18" s="52"/>
      <c r="M18" s="52" t="str">
        <f>IF(L18="","",TRUNC(L18*$H18,0))</f>
        <v/>
      </c>
      <c r="N18" s="52"/>
      <c r="O18" s="52" t="str">
        <f>IF(N18="","",TRUNC(N18*$H18,0))</f>
        <v/>
      </c>
      <c r="P18" s="52">
        <f>SUM(K18,M18,O18)</f>
        <v>0</v>
      </c>
      <c r="Q18" s="74"/>
      <c r="R18" s="75" t="str">
        <f>"제"&amp;VLOOKUP($I:$I,[3]목록!$A:$M,2,FALSE)&amp;"호표"</f>
        <v>제24호표</v>
      </c>
      <c r="S18" s="83"/>
      <c r="T18" s="84"/>
      <c r="U18" s="85"/>
      <c r="Y18" s="130" t="s">
        <v>164</v>
      </c>
      <c r="Z18" s="190" t="s">
        <v>167</v>
      </c>
    </row>
    <row r="19" spans="1:27" ht="18.75" customHeight="1">
      <c r="A19" s="7"/>
      <c r="B19" s="209"/>
      <c r="C19" s="87"/>
      <c r="D19" s="10"/>
      <c r="E19" s="8"/>
      <c r="F19" s="17"/>
      <c r="G19" s="7"/>
      <c r="H19" s="49"/>
      <c r="I19" s="82" t="str">
        <f t="shared" si="0"/>
        <v/>
      </c>
      <c r="J19" s="52"/>
      <c r="K19" s="52"/>
      <c r="L19" s="52"/>
      <c r="M19" s="52"/>
      <c r="N19" s="52"/>
      <c r="O19" s="52"/>
      <c r="P19" s="52"/>
      <c r="Q19" s="74"/>
      <c r="R19" s="75"/>
      <c r="S19" s="83"/>
      <c r="T19" s="84"/>
      <c r="U19" s="85"/>
      <c r="Y19" s="78"/>
      <c r="Z19" s="190" t="s">
        <v>166</v>
      </c>
    </row>
    <row r="20" spans="1:27" ht="18.75" customHeight="1">
      <c r="A20" s="7"/>
      <c r="B20" s="209"/>
      <c r="C20" s="87"/>
      <c r="D20" s="10"/>
      <c r="E20" s="8"/>
      <c r="F20" s="17"/>
      <c r="G20" s="7"/>
      <c r="H20" s="49"/>
      <c r="I20" s="82" t="str">
        <f t="shared" si="0"/>
        <v/>
      </c>
      <c r="J20" s="52"/>
      <c r="K20" s="52"/>
      <c r="L20" s="52"/>
      <c r="M20" s="52"/>
      <c r="N20" s="52"/>
      <c r="O20" s="52"/>
      <c r="P20" s="52"/>
      <c r="Q20" s="74"/>
      <c r="R20" s="75"/>
      <c r="S20" s="83"/>
      <c r="T20" s="84"/>
      <c r="U20" s="85"/>
      <c r="Y20" s="78"/>
      <c r="Z20" s="190" t="s">
        <v>165</v>
      </c>
      <c r="AA20" s="96"/>
    </row>
    <row r="21" spans="1:27" s="96" customFormat="1" ht="18.95" customHeight="1">
      <c r="A21" s="89"/>
      <c r="B21" s="210"/>
      <c r="C21" s="37" t="s">
        <v>49</v>
      </c>
      <c r="D21" s="90"/>
      <c r="E21" s="38"/>
      <c r="F21" s="39"/>
      <c r="G21" s="40"/>
      <c r="H21" s="91"/>
      <c r="I21" s="82" t="str">
        <f t="shared" si="0"/>
        <v/>
      </c>
      <c r="J21" s="92"/>
      <c r="K21" s="92">
        <f>SUM(K8:K20)</f>
        <v>0</v>
      </c>
      <c r="L21" s="92"/>
      <c r="M21" s="92">
        <f>SUM(M8:M20)</f>
        <v>0</v>
      </c>
      <c r="N21" s="92"/>
      <c r="O21" s="92">
        <f>SUM(O8:O20)</f>
        <v>0</v>
      </c>
      <c r="P21" s="92">
        <f>SUM(K21,M21,O21)</f>
        <v>0</v>
      </c>
      <c r="Q21" s="93"/>
      <c r="R21" s="94"/>
      <c r="S21" s="95"/>
      <c r="T21" s="85"/>
      <c r="U21" s="85"/>
      <c r="Y21" s="97"/>
      <c r="Z21" s="190"/>
      <c r="AA21" s="1"/>
    </row>
    <row r="22" spans="1:27" ht="18.75" customHeight="1">
      <c r="A22" s="79" t="str">
        <f>인테리어집계!A41</f>
        <v>※</v>
      </c>
      <c r="B22" s="211"/>
      <c r="C22" s="80"/>
      <c r="D22" s="98" t="str">
        <f>인테리어집계!D41</f>
        <v>폐기물처리비</v>
      </c>
      <c r="E22" s="87"/>
      <c r="F22" s="50" t="s">
        <v>186</v>
      </c>
      <c r="G22" s="35"/>
      <c r="H22" s="15"/>
      <c r="I22" s="82" t="str">
        <f t="shared" si="0"/>
        <v>폐기물처리비(철거재+발생재 포함)</v>
      </c>
      <c r="J22" s="44"/>
      <c r="K22" s="44"/>
      <c r="L22" s="44"/>
      <c r="M22" s="99"/>
      <c r="N22" s="44"/>
      <c r="O22" s="99"/>
      <c r="P22" s="99"/>
      <c r="Q22" s="100"/>
      <c r="R22" s="101"/>
      <c r="S22" s="83"/>
      <c r="T22" s="102"/>
      <c r="U22" s="102"/>
      <c r="Y22" s="78"/>
    </row>
    <row r="23" spans="1:27" ht="18.75" customHeight="1">
      <c r="A23" s="7"/>
      <c r="B23" s="209"/>
      <c r="C23" s="87"/>
      <c r="D23" s="22" t="s">
        <v>125</v>
      </c>
      <c r="E23" s="23"/>
      <c r="F23" s="22" t="s">
        <v>126</v>
      </c>
      <c r="G23" s="46" t="s">
        <v>29</v>
      </c>
      <c r="H23" s="15">
        <f>(1881.08*0.118*0.3)+(1881.08*0.0088)</f>
        <v>83.14373599999999</v>
      </c>
      <c r="I23" s="82" t="str">
        <f t="shared" si="0"/>
        <v>폐자재 수집, 운반비(30Km 이하)혼합건설폐기물, 상차비포함ton</v>
      </c>
      <c r="J23" s="52"/>
      <c r="K23" s="52" t="str">
        <f>IF(J23="","",TRUNC(J23*$H23,0))</f>
        <v/>
      </c>
      <c r="L23" s="52"/>
      <c r="M23" s="52" t="str">
        <f>IF(L23="","",TRUNC(L23*$H23,0))</f>
        <v/>
      </c>
      <c r="N23" s="52"/>
      <c r="O23" s="52" t="str">
        <f>IF(N23="","",TRUNC(N23*$H23,0))</f>
        <v/>
      </c>
      <c r="P23" s="52">
        <f>SUM(K23,M23,O23)</f>
        <v>0</v>
      </c>
      <c r="Q23" s="74"/>
      <c r="R23" s="75" t="str">
        <f>"단가"&amp;VLOOKUP($I:$I,[3]단가!$A:$B,2,FALSE)&amp;"번"</f>
        <v>단가149번</v>
      </c>
      <c r="S23" s="83"/>
      <c r="T23" s="84"/>
      <c r="U23" s="85"/>
      <c r="Y23" s="78" t="s">
        <v>187</v>
      </c>
    </row>
    <row r="24" spans="1:27" ht="18.75" customHeight="1">
      <c r="A24" s="7"/>
      <c r="B24" s="209"/>
      <c r="C24" s="87"/>
      <c r="D24" s="22" t="s">
        <v>30</v>
      </c>
      <c r="E24" s="23"/>
      <c r="F24" s="22" t="s">
        <v>127</v>
      </c>
      <c r="G24" s="46" t="s">
        <v>29</v>
      </c>
      <c r="H24" s="15">
        <f>(1881.08*0.118*0.3)+(1881.08*0.0088)</f>
        <v>83.14373599999999</v>
      </c>
      <c r="I24" s="82" t="str">
        <f t="shared" si="0"/>
        <v>폐자재 처리비혼합건설폐기물, 가연성5%포함ton</v>
      </c>
      <c r="J24" s="52"/>
      <c r="K24" s="52" t="str">
        <f>IF(J24="","",TRUNC(J24*$H24,0))</f>
        <v/>
      </c>
      <c r="L24" s="52"/>
      <c r="M24" s="52" t="str">
        <f>IF(L24="","",TRUNC(L24*$H24,0))</f>
        <v/>
      </c>
      <c r="N24" s="52"/>
      <c r="O24" s="52" t="str">
        <f>IF(N24="","",TRUNC(N24*$H24,0))</f>
        <v/>
      </c>
      <c r="P24" s="52">
        <f>SUM(K24,M24,O24)</f>
        <v>0</v>
      </c>
      <c r="Q24" s="74"/>
      <c r="R24" s="75" t="str">
        <f>"단가"&amp;VLOOKUP($I:$I,[3]단가!$A:$B,2,FALSE)&amp;"번"</f>
        <v>단가150번</v>
      </c>
      <c r="S24" s="83"/>
      <c r="T24" s="84"/>
      <c r="U24" s="85"/>
      <c r="Y24" s="78" t="s">
        <v>187</v>
      </c>
    </row>
    <row r="25" spans="1:27" s="96" customFormat="1" ht="18.95" customHeight="1">
      <c r="A25" s="89"/>
      <c r="B25" s="210"/>
      <c r="C25" s="37" t="s">
        <v>121</v>
      </c>
      <c r="D25" s="90"/>
      <c r="E25" s="38"/>
      <c r="F25" s="39"/>
      <c r="G25" s="40"/>
      <c r="H25" s="91"/>
      <c r="I25" s="82" t="str">
        <f t="shared" si="0"/>
        <v/>
      </c>
      <c r="J25" s="92"/>
      <c r="K25" s="92">
        <f>SUM(K22:K24)</f>
        <v>0</v>
      </c>
      <c r="L25" s="92"/>
      <c r="M25" s="92">
        <f>SUM(M22:M24)</f>
        <v>0</v>
      </c>
      <c r="N25" s="92"/>
      <c r="O25" s="92">
        <f>SUM(O22:O24)</f>
        <v>0</v>
      </c>
      <c r="P25" s="92">
        <f>SUM(K25,M25,O25)</f>
        <v>0</v>
      </c>
      <c r="Q25" s="93"/>
      <c r="R25" s="94"/>
      <c r="S25" s="95"/>
      <c r="T25" s="85"/>
      <c r="U25" s="85"/>
      <c r="Y25" s="97"/>
      <c r="Z25" s="191"/>
    </row>
    <row r="26" spans="1:27" ht="18.75" customHeight="1">
      <c r="A26" s="103"/>
      <c r="B26" s="212"/>
      <c r="D26" s="104"/>
      <c r="H26" s="24"/>
      <c r="Y26" s="78"/>
    </row>
    <row r="27" spans="1:27" ht="18.75" customHeight="1">
      <c r="A27" s="24"/>
      <c r="B27" s="212"/>
      <c r="D27" s="104"/>
      <c r="H27" s="24"/>
      <c r="Y27" s="78"/>
    </row>
    <row r="28" spans="1:27" ht="18.75" customHeight="1">
      <c r="A28" s="24"/>
      <c r="B28" s="212"/>
      <c r="H28" s="24"/>
      <c r="Y28" s="78"/>
    </row>
    <row r="29" spans="1:27" ht="18.75" customHeight="1">
      <c r="A29" s="24"/>
      <c r="B29" s="212"/>
      <c r="H29" s="24"/>
      <c r="Y29" s="78"/>
    </row>
    <row r="30" spans="1:27" ht="18.75" customHeight="1">
      <c r="A30" s="79">
        <f>인테리어집계!A8</f>
        <v>2</v>
      </c>
      <c r="B30" s="208"/>
      <c r="C30" s="80"/>
      <c r="D30" s="81" t="str">
        <f>인테리어집계!D8</f>
        <v>공통철거공사</v>
      </c>
      <c r="E30" s="8"/>
      <c r="F30" s="17">
        <f>인테리어집계!F8</f>
        <v>0</v>
      </c>
      <c r="G30" s="7"/>
      <c r="H30" s="15"/>
      <c r="I30" s="82"/>
      <c r="J30" s="52"/>
      <c r="K30" s="52"/>
      <c r="L30" s="52"/>
      <c r="M30" s="52"/>
      <c r="N30" s="52"/>
      <c r="O30" s="52"/>
      <c r="P30" s="52"/>
      <c r="Q30" s="74"/>
      <c r="R30" s="75"/>
      <c r="S30" s="83"/>
      <c r="T30" s="84"/>
      <c r="U30" s="85"/>
      <c r="X30" s="2"/>
      <c r="Y30" s="78"/>
    </row>
    <row r="31" spans="1:27" ht="18.75" customHeight="1">
      <c r="A31" s="7"/>
      <c r="B31" s="193" t="s">
        <v>122</v>
      </c>
      <c r="C31" s="87"/>
      <c r="D31" s="16" t="s">
        <v>168</v>
      </c>
      <c r="E31" s="8"/>
      <c r="F31" s="17"/>
      <c r="G31" s="7"/>
      <c r="H31" s="15"/>
      <c r="I31" s="82" t="str">
        <f t="shared" ref="I31:I53" si="5">CONCATENATE(D31,F31,G31)</f>
        <v>천장 철거</v>
      </c>
      <c r="J31" s="52"/>
      <c r="K31" s="52"/>
      <c r="L31" s="52"/>
      <c r="M31" s="52"/>
      <c r="N31" s="52"/>
      <c r="O31" s="52"/>
      <c r="P31" s="52"/>
      <c r="Q31" s="74"/>
      <c r="R31" s="75"/>
      <c r="S31" s="83"/>
      <c r="T31" s="84"/>
      <c r="U31" s="85"/>
      <c r="X31" s="2"/>
      <c r="Y31" s="78"/>
    </row>
    <row r="32" spans="1:27" ht="18.75" customHeight="1">
      <c r="A32" s="7"/>
      <c r="B32" s="209"/>
      <c r="C32" s="87"/>
      <c r="D32" s="17" t="s">
        <v>124</v>
      </c>
      <c r="E32" s="8"/>
      <c r="F32" s="17" t="s">
        <v>112</v>
      </c>
      <c r="G32" s="7" t="s">
        <v>37</v>
      </c>
      <c r="H32" s="63">
        <v>1460.82</v>
      </c>
      <c r="I32" s="82" t="str">
        <f t="shared" si="5"/>
        <v>천장 철거천장틀 해체㎡</v>
      </c>
      <c r="J32" s="52"/>
      <c r="K32" s="52" t="str">
        <f>IF(J32="","",TRUNC(J32*$H32,0))</f>
        <v/>
      </c>
      <c r="L32" s="52"/>
      <c r="M32" s="52" t="str">
        <f>IF(L32="","",TRUNC(L32*$H32,0))</f>
        <v/>
      </c>
      <c r="N32" s="52"/>
      <c r="O32" s="52" t="str">
        <f>IF(N32="","",TRUNC(N32*$H32,0))</f>
        <v/>
      </c>
      <c r="P32" s="52">
        <f>SUM(K32,M32,O32)</f>
        <v>0</v>
      </c>
      <c r="Q32" s="74"/>
      <c r="R32" s="75" t="s">
        <v>1026</v>
      </c>
      <c r="S32" s="83"/>
      <c r="T32" s="84"/>
      <c r="U32" s="85"/>
      <c r="V32" s="88"/>
      <c r="Y32" s="130" t="s">
        <v>169</v>
      </c>
    </row>
    <row r="33" spans="1:26" ht="18.75" customHeight="1">
      <c r="A33" s="7"/>
      <c r="B33" s="209"/>
      <c r="C33" s="87"/>
      <c r="D33" s="17" t="s">
        <v>124</v>
      </c>
      <c r="E33" s="8"/>
      <c r="F33" s="17" t="s">
        <v>91</v>
      </c>
      <c r="G33" s="7" t="s">
        <v>37</v>
      </c>
      <c r="H33" s="63">
        <v>1460.82</v>
      </c>
      <c r="I33" s="192" t="str">
        <f t="shared" si="5"/>
        <v>천장 철거판재류 철거㎡</v>
      </c>
      <c r="J33" s="52"/>
      <c r="K33" s="52" t="str">
        <f>IF(J33="","",TRUNC(J33*$H33,0))</f>
        <v/>
      </c>
      <c r="L33" s="52"/>
      <c r="M33" s="52" t="str">
        <f>IF(L33="","",TRUNC(L33*$H33,0))</f>
        <v/>
      </c>
      <c r="N33" s="52"/>
      <c r="O33" s="52" t="str">
        <f>IF(N33="","",TRUNC(N33*$H33,0))</f>
        <v/>
      </c>
      <c r="P33" s="52">
        <f>SUM(K33,M33,O33)</f>
        <v>0</v>
      </c>
      <c r="Q33" s="74"/>
      <c r="R33" s="75" t="s">
        <v>1027</v>
      </c>
      <c r="S33" s="83"/>
      <c r="T33" s="84"/>
      <c r="U33" s="85"/>
      <c r="V33" s="88"/>
      <c r="Y33" s="130" t="s">
        <v>169</v>
      </c>
    </row>
    <row r="34" spans="1:26" ht="18.75" customHeight="1">
      <c r="A34" s="7"/>
      <c r="B34" s="193" t="s">
        <v>123</v>
      </c>
      <c r="C34" s="87"/>
      <c r="D34" s="16" t="s">
        <v>173</v>
      </c>
      <c r="E34" s="8"/>
      <c r="F34" s="17"/>
      <c r="G34" s="7"/>
      <c r="H34" s="15"/>
      <c r="I34" s="192" t="str">
        <f t="shared" si="5"/>
        <v>벽체 철거</v>
      </c>
      <c r="J34" s="52"/>
      <c r="K34" s="52"/>
      <c r="L34" s="52"/>
      <c r="M34" s="52"/>
      <c r="N34" s="52"/>
      <c r="O34" s="52"/>
      <c r="P34" s="52"/>
      <c r="Q34" s="74"/>
      <c r="R34" s="75"/>
      <c r="S34" s="83"/>
      <c r="T34" s="84"/>
      <c r="U34" s="85"/>
      <c r="X34" s="2"/>
      <c r="Y34" s="78"/>
    </row>
    <row r="35" spans="1:26" ht="18.75" customHeight="1">
      <c r="A35" s="7"/>
      <c r="B35" s="209"/>
      <c r="C35" s="87"/>
      <c r="D35" s="17" t="s">
        <v>61</v>
      </c>
      <c r="E35" s="8"/>
      <c r="F35" s="17" t="s">
        <v>113</v>
      </c>
      <c r="G35" s="7" t="s">
        <v>37</v>
      </c>
      <c r="H35" s="63">
        <v>1083.3699999999999</v>
      </c>
      <c r="I35" s="192" t="str">
        <f t="shared" si="5"/>
        <v>벽체 철거벽체틀 해체㎡</v>
      </c>
      <c r="J35" s="52"/>
      <c r="K35" s="52" t="str">
        <f>IF(J35="","",TRUNC(J35*$H35,0))</f>
        <v/>
      </c>
      <c r="L35" s="52"/>
      <c r="M35" s="52" t="str">
        <f>IF(L35="","",TRUNC(L35*$H35,0))</f>
        <v/>
      </c>
      <c r="N35" s="52"/>
      <c r="O35" s="52" t="str">
        <f>IF(N35="","",TRUNC(N35*$H35,0))</f>
        <v/>
      </c>
      <c r="P35" s="52">
        <f>SUM(K35,M35,O35)</f>
        <v>0</v>
      </c>
      <c r="Q35" s="74"/>
      <c r="R35" s="75" t="s">
        <v>1028</v>
      </c>
      <c r="S35" s="83"/>
      <c r="T35" s="84"/>
      <c r="U35" s="85"/>
      <c r="V35" s="88"/>
      <c r="Y35" s="130" t="s">
        <v>170</v>
      </c>
    </row>
    <row r="36" spans="1:26" ht="18.75" customHeight="1">
      <c r="A36" s="7"/>
      <c r="B36" s="209"/>
      <c r="C36" s="87"/>
      <c r="D36" s="17" t="s">
        <v>61</v>
      </c>
      <c r="E36" s="8"/>
      <c r="F36" s="17" t="s">
        <v>91</v>
      </c>
      <c r="G36" s="7" t="s">
        <v>37</v>
      </c>
      <c r="H36" s="63">
        <v>1083.3699999999999</v>
      </c>
      <c r="I36" s="192" t="str">
        <f t="shared" si="5"/>
        <v>벽체 철거판재류 철거㎡</v>
      </c>
      <c r="J36" s="52"/>
      <c r="K36" s="52" t="str">
        <f>IF(J36="","",TRUNC(J36*$H36,0))</f>
        <v/>
      </c>
      <c r="L36" s="52"/>
      <c r="M36" s="52" t="str">
        <f>IF(L36="","",TRUNC(L36*$H36,0))</f>
        <v/>
      </c>
      <c r="N36" s="52"/>
      <c r="O36" s="52" t="str">
        <f>IF(N36="","",TRUNC(N36*$H36,0))</f>
        <v/>
      </c>
      <c r="P36" s="52">
        <f>SUM(K36,M36,O36)</f>
        <v>0</v>
      </c>
      <c r="Q36" s="74"/>
      <c r="R36" s="75" t="s">
        <v>1029</v>
      </c>
      <c r="S36" s="83"/>
      <c r="T36" s="84"/>
      <c r="U36" s="85"/>
      <c r="V36" s="88"/>
      <c r="Y36" s="130" t="s">
        <v>170</v>
      </c>
    </row>
    <row r="37" spans="1:26" ht="18.75" customHeight="1">
      <c r="A37" s="7"/>
      <c r="B37" s="193" t="s">
        <v>171</v>
      </c>
      <c r="C37" s="87"/>
      <c r="D37" s="16" t="s">
        <v>172</v>
      </c>
      <c r="E37" s="8"/>
      <c r="F37" s="17"/>
      <c r="G37" s="7"/>
      <c r="H37" s="15"/>
      <c r="I37" s="192" t="str">
        <f t="shared" si="5"/>
        <v>바닥 철거</v>
      </c>
      <c r="J37" s="52"/>
      <c r="K37" s="52"/>
      <c r="L37" s="52"/>
      <c r="M37" s="52"/>
      <c r="N37" s="52"/>
      <c r="O37" s="52"/>
      <c r="P37" s="52"/>
      <c r="Q37" s="74"/>
      <c r="R37" s="75"/>
      <c r="S37" s="83"/>
      <c r="T37" s="84"/>
      <c r="U37" s="85"/>
      <c r="X37" s="2"/>
      <c r="Y37" s="78"/>
    </row>
    <row r="38" spans="1:26" ht="18.75" customHeight="1">
      <c r="A38" s="7"/>
      <c r="B38" s="209"/>
      <c r="C38" s="87"/>
      <c r="D38" s="17" t="s">
        <v>1035</v>
      </c>
      <c r="E38" s="8"/>
      <c r="F38" s="17" t="s">
        <v>175</v>
      </c>
      <c r="G38" s="7" t="s">
        <v>19</v>
      </c>
      <c r="H38" s="63">
        <v>277.95</v>
      </c>
      <c r="I38" s="192" t="str">
        <f t="shared" si="5"/>
        <v>PVC계 바닥재 철거지정 바닥면㎡</v>
      </c>
      <c r="J38" s="52"/>
      <c r="K38" s="52" t="str">
        <f>IF(J38="","",TRUNC(J38*$H38,0))</f>
        <v/>
      </c>
      <c r="L38" s="52"/>
      <c r="M38" s="52" t="str">
        <f>IF(L38="","",TRUNC(L38*$H38,0))</f>
        <v/>
      </c>
      <c r="N38" s="52"/>
      <c r="O38" s="52" t="str">
        <f>IF(N38="","",TRUNC(N38*$H38,0))</f>
        <v/>
      </c>
      <c r="P38" s="52">
        <f>SUM(K38,M38,O38)</f>
        <v>0</v>
      </c>
      <c r="Q38" s="74"/>
      <c r="R38" s="75" t="s">
        <v>1030</v>
      </c>
      <c r="S38" s="83"/>
      <c r="T38" s="84"/>
      <c r="U38" s="85"/>
      <c r="V38" s="88"/>
      <c r="Y38" s="130"/>
      <c r="Z38" s="190" t="s">
        <v>178</v>
      </c>
    </row>
    <row r="39" spans="1:26" ht="18.75" customHeight="1">
      <c r="A39" s="7"/>
      <c r="B39" s="209"/>
      <c r="C39" s="87"/>
      <c r="D39" s="17" t="s">
        <v>1034</v>
      </c>
      <c r="E39" s="8"/>
      <c r="F39" s="17" t="s">
        <v>175</v>
      </c>
      <c r="G39" s="7" t="s">
        <v>19</v>
      </c>
      <c r="H39" s="63">
        <v>159.46</v>
      </c>
      <c r="I39" s="192" t="str">
        <f t="shared" ref="I39" si="6">CONCATENATE(D39,F39,G39)</f>
        <v>마루 바닥재 철거지정 바닥면㎡</v>
      </c>
      <c r="J39" s="52"/>
      <c r="K39" s="52" t="str">
        <f>IF(J39="","",TRUNC(J39*$H39,0))</f>
        <v/>
      </c>
      <c r="L39" s="52"/>
      <c r="M39" s="52" t="str">
        <f>IF(L39="","",TRUNC(L39*$H39,0))</f>
        <v/>
      </c>
      <c r="N39" s="52"/>
      <c r="O39" s="52" t="str">
        <f>IF(N39="","",TRUNC(N39*$H39,0))</f>
        <v/>
      </c>
      <c r="P39" s="52">
        <f>SUM(K39,M39,O39)</f>
        <v>0</v>
      </c>
      <c r="Q39" s="74"/>
      <c r="R39" s="75" t="s">
        <v>1476</v>
      </c>
      <c r="S39" s="83"/>
      <c r="T39" s="84"/>
      <c r="U39" s="85"/>
      <c r="V39" s="88"/>
      <c r="Y39" s="130"/>
      <c r="Z39" s="190" t="s">
        <v>1477</v>
      </c>
    </row>
    <row r="40" spans="1:26" ht="18.75" customHeight="1">
      <c r="A40" s="7"/>
      <c r="B40" s="209"/>
      <c r="C40" s="87"/>
      <c r="D40" s="17" t="s">
        <v>176</v>
      </c>
      <c r="E40" s="8"/>
      <c r="F40" s="17" t="s">
        <v>177</v>
      </c>
      <c r="G40" s="7" t="s">
        <v>19</v>
      </c>
      <c r="H40" s="63">
        <v>919.94</v>
      </c>
      <c r="I40" s="192" t="str">
        <f t="shared" si="5"/>
        <v>타일 해체(압착/접착부)지정 바닥 및 벽면㎡</v>
      </c>
      <c r="J40" s="52"/>
      <c r="K40" s="52" t="str">
        <f>IF(J40="","",TRUNC(J40*$H40,0))</f>
        <v/>
      </c>
      <c r="L40" s="52"/>
      <c r="M40" s="52" t="str">
        <f>IF(L40="","",TRUNC(L40*$H40,0))</f>
        <v/>
      </c>
      <c r="N40" s="52"/>
      <c r="O40" s="52" t="str">
        <f>IF(N40="","",TRUNC(N40*$H40,0))</f>
        <v/>
      </c>
      <c r="P40" s="52">
        <f>SUM(K40,M40,O40)</f>
        <v>0</v>
      </c>
      <c r="Q40" s="74"/>
      <c r="R40" s="75" t="s">
        <v>1031</v>
      </c>
      <c r="S40" s="83"/>
      <c r="T40" s="84"/>
      <c r="U40" s="85"/>
      <c r="V40" s="88"/>
      <c r="Y40" s="130" t="s">
        <v>174</v>
      </c>
    </row>
    <row r="41" spans="1:26" ht="18.75" customHeight="1">
      <c r="A41" s="7"/>
      <c r="B41" s="209"/>
      <c r="C41" s="87"/>
      <c r="D41" s="17" t="s">
        <v>181</v>
      </c>
      <c r="E41" s="8"/>
      <c r="F41" s="17" t="s">
        <v>114</v>
      </c>
      <c r="G41" s="7" t="s">
        <v>37</v>
      </c>
      <c r="H41" s="63">
        <v>919.94</v>
      </c>
      <c r="I41" s="192" t="str">
        <f t="shared" si="5"/>
        <v>바닥몰탈 및 무근구조물 철거THK=80mm이내, 지정 바닥면㎡</v>
      </c>
      <c r="J41" s="52"/>
      <c r="K41" s="52" t="str">
        <f>IF(J41="","",TRUNC(J41*$H41,0))</f>
        <v/>
      </c>
      <c r="L41" s="52"/>
      <c r="M41" s="52" t="str">
        <f>IF(L41="","",TRUNC(L41*$H41,0))</f>
        <v/>
      </c>
      <c r="N41" s="52"/>
      <c r="O41" s="52" t="str">
        <f>IF(N41="","",TRUNC(N41*$H41,0))</f>
        <v/>
      </c>
      <c r="P41" s="52">
        <f>SUM(K41,M41,O41)</f>
        <v>0</v>
      </c>
      <c r="Q41" s="74"/>
      <c r="R41" s="75" t="s">
        <v>1032</v>
      </c>
      <c r="S41" s="83"/>
      <c r="T41" s="84"/>
      <c r="U41" s="85"/>
      <c r="V41" s="88"/>
      <c r="Y41" s="130" t="s">
        <v>174</v>
      </c>
    </row>
    <row r="42" spans="1:26" ht="18.75" customHeight="1">
      <c r="A42" s="7"/>
      <c r="B42" s="193" t="s">
        <v>180</v>
      </c>
      <c r="C42" s="87"/>
      <c r="D42" s="16" t="s">
        <v>179</v>
      </c>
      <c r="E42" s="8"/>
      <c r="F42" s="17"/>
      <c r="G42" s="7"/>
      <c r="H42" s="15"/>
      <c r="I42" s="192" t="str">
        <f t="shared" si="5"/>
        <v>집기류 및 기타 철거</v>
      </c>
      <c r="J42" s="52"/>
      <c r="K42" s="52"/>
      <c r="L42" s="52"/>
      <c r="M42" s="52"/>
      <c r="N42" s="52"/>
      <c r="O42" s="52"/>
      <c r="P42" s="52"/>
      <c r="Q42" s="74"/>
      <c r="R42" s="75"/>
      <c r="S42" s="83"/>
      <c r="T42" s="84"/>
      <c r="U42" s="85"/>
      <c r="X42" s="2"/>
      <c r="Y42" s="78"/>
    </row>
    <row r="43" spans="1:26" ht="18.75" customHeight="1">
      <c r="A43" s="7"/>
      <c r="B43" s="209"/>
      <c r="C43" s="87"/>
      <c r="D43" s="17" t="s">
        <v>182</v>
      </c>
      <c r="E43" s="8"/>
      <c r="F43" s="17" t="s">
        <v>183</v>
      </c>
      <c r="G43" s="7" t="s">
        <v>184</v>
      </c>
      <c r="H43" s="63">
        <v>1</v>
      </c>
      <c r="I43" s="192" t="str">
        <f t="shared" si="5"/>
        <v>공통가구&amp;집기류 철거20명(지상10명+지하10명)SET</v>
      </c>
      <c r="J43" s="52"/>
      <c r="K43" s="52" t="str">
        <f>IF(J43="","",TRUNC(J43*$H43,0))</f>
        <v/>
      </c>
      <c r="L43" s="52"/>
      <c r="M43" s="52" t="str">
        <f>IF(L43="","",TRUNC(L43*$H43,0))</f>
        <v/>
      </c>
      <c r="N43" s="52"/>
      <c r="O43" s="52" t="str">
        <f>IF(N43="","",TRUNC(N43*$H43,0))</f>
        <v/>
      </c>
      <c r="P43" s="52">
        <f>SUM(K43,M43,O43)</f>
        <v>0</v>
      </c>
      <c r="Q43" s="74"/>
      <c r="R43" s="75" t="s">
        <v>1033</v>
      </c>
      <c r="S43" s="83"/>
      <c r="T43" s="84"/>
      <c r="U43" s="85"/>
      <c r="V43" s="88"/>
      <c r="Y43" s="130" t="s">
        <v>185</v>
      </c>
    </row>
    <row r="44" spans="1:26" ht="18.75" customHeight="1">
      <c r="A44" s="7"/>
      <c r="B44" s="209"/>
      <c r="C44" s="87"/>
      <c r="D44" s="10"/>
      <c r="E44" s="8"/>
      <c r="F44" s="17"/>
      <c r="G44" s="7"/>
      <c r="H44" s="49"/>
      <c r="I44" s="192" t="str">
        <f t="shared" si="5"/>
        <v/>
      </c>
      <c r="J44" s="52"/>
      <c r="K44" s="52"/>
      <c r="L44" s="52"/>
      <c r="M44" s="52"/>
      <c r="N44" s="52"/>
      <c r="O44" s="52"/>
      <c r="P44" s="52"/>
      <c r="Q44" s="74"/>
      <c r="R44" s="75"/>
      <c r="S44" s="83"/>
      <c r="T44" s="84"/>
      <c r="U44" s="85"/>
      <c r="Y44" s="78"/>
    </row>
    <row r="45" spans="1:26" ht="18.75" customHeight="1">
      <c r="A45" s="7"/>
      <c r="B45" s="209"/>
      <c r="C45" s="87"/>
      <c r="D45" s="10"/>
      <c r="E45" s="8"/>
      <c r="F45" s="17"/>
      <c r="G45" s="7"/>
      <c r="H45" s="49"/>
      <c r="I45" s="192" t="str">
        <f t="shared" si="5"/>
        <v/>
      </c>
      <c r="J45" s="52"/>
      <c r="K45" s="52"/>
      <c r="L45" s="52"/>
      <c r="M45" s="52"/>
      <c r="N45" s="52"/>
      <c r="O45" s="52"/>
      <c r="P45" s="52"/>
      <c r="Q45" s="74"/>
      <c r="R45" s="75"/>
      <c r="S45" s="83"/>
      <c r="T45" s="84"/>
      <c r="U45" s="85"/>
      <c r="Y45" s="78"/>
    </row>
    <row r="46" spans="1:26" ht="18.75" customHeight="1">
      <c r="A46" s="7"/>
      <c r="B46" s="209"/>
      <c r="C46" s="87"/>
      <c r="D46" s="10"/>
      <c r="E46" s="8"/>
      <c r="F46" s="17"/>
      <c r="G46" s="7"/>
      <c r="H46" s="49"/>
      <c r="I46" s="82" t="str">
        <f t="shared" si="5"/>
        <v/>
      </c>
      <c r="J46" s="52"/>
      <c r="K46" s="52"/>
      <c r="L46" s="52"/>
      <c r="M46" s="52"/>
      <c r="N46" s="52"/>
      <c r="O46" s="52"/>
      <c r="P46" s="52"/>
      <c r="Q46" s="74"/>
      <c r="R46" s="75"/>
      <c r="S46" s="83"/>
      <c r="T46" s="84"/>
      <c r="U46" s="85"/>
      <c r="Y46" s="78"/>
    </row>
    <row r="47" spans="1:26" ht="18.75" customHeight="1">
      <c r="A47" s="7"/>
      <c r="B47" s="209"/>
      <c r="C47" s="87"/>
      <c r="D47" s="10"/>
      <c r="E47" s="8"/>
      <c r="F47" s="17"/>
      <c r="G47" s="7"/>
      <c r="H47" s="49"/>
      <c r="I47" s="82" t="str">
        <f t="shared" si="5"/>
        <v/>
      </c>
      <c r="J47" s="52"/>
      <c r="K47" s="52"/>
      <c r="L47" s="52"/>
      <c r="M47" s="52"/>
      <c r="N47" s="52"/>
      <c r="O47" s="52"/>
      <c r="P47" s="52"/>
      <c r="Q47" s="74"/>
      <c r="R47" s="75"/>
      <c r="S47" s="83"/>
      <c r="T47" s="84"/>
      <c r="U47" s="85"/>
      <c r="Y47" s="78"/>
    </row>
    <row r="48" spans="1:26" ht="18.75" customHeight="1">
      <c r="A48" s="7"/>
      <c r="B48" s="209"/>
      <c r="C48" s="87"/>
      <c r="D48" s="10"/>
      <c r="E48" s="8"/>
      <c r="F48" s="17"/>
      <c r="G48" s="7"/>
      <c r="H48" s="49"/>
      <c r="I48" s="82" t="str">
        <f t="shared" si="5"/>
        <v/>
      </c>
      <c r="J48" s="52"/>
      <c r="K48" s="52"/>
      <c r="L48" s="52"/>
      <c r="M48" s="52"/>
      <c r="N48" s="52"/>
      <c r="O48" s="52"/>
      <c r="P48" s="52"/>
      <c r="Q48" s="74"/>
      <c r="R48" s="75"/>
      <c r="S48" s="83"/>
      <c r="T48" s="84"/>
      <c r="U48" s="85"/>
      <c r="Y48" s="78"/>
    </row>
    <row r="49" spans="1:26" ht="18.75" customHeight="1">
      <c r="A49" s="7"/>
      <c r="B49" s="209"/>
      <c r="C49" s="87"/>
      <c r="D49" s="10"/>
      <c r="E49" s="8"/>
      <c r="F49" s="17"/>
      <c r="G49" s="7"/>
      <c r="H49" s="49"/>
      <c r="I49" s="82" t="str">
        <f t="shared" si="5"/>
        <v/>
      </c>
      <c r="J49" s="52"/>
      <c r="K49" s="52"/>
      <c r="L49" s="52"/>
      <c r="M49" s="52"/>
      <c r="N49" s="52"/>
      <c r="O49" s="52"/>
      <c r="P49" s="52"/>
      <c r="Q49" s="74"/>
      <c r="R49" s="75"/>
      <c r="S49" s="83"/>
      <c r="T49" s="84"/>
      <c r="U49" s="85"/>
      <c r="Y49" s="78"/>
    </row>
    <row r="50" spans="1:26" ht="18.75" customHeight="1">
      <c r="A50" s="7"/>
      <c r="B50" s="209"/>
      <c r="C50" s="87"/>
      <c r="D50" s="10"/>
      <c r="E50" s="8"/>
      <c r="F50" s="17"/>
      <c r="G50" s="7"/>
      <c r="H50" s="49"/>
      <c r="I50" s="82" t="str">
        <f t="shared" si="5"/>
        <v/>
      </c>
      <c r="J50" s="52"/>
      <c r="K50" s="52"/>
      <c r="L50" s="52"/>
      <c r="M50" s="52"/>
      <c r="N50" s="52"/>
      <c r="O50" s="52"/>
      <c r="P50" s="52"/>
      <c r="Q50" s="74"/>
      <c r="R50" s="75"/>
      <c r="S50" s="83"/>
      <c r="T50" s="84"/>
      <c r="U50" s="85"/>
      <c r="Y50" s="78"/>
    </row>
    <row r="51" spans="1:26" ht="18.75" customHeight="1">
      <c r="A51" s="7"/>
      <c r="B51" s="209"/>
      <c r="C51" s="87"/>
      <c r="D51" s="10"/>
      <c r="E51" s="8"/>
      <c r="F51" s="17"/>
      <c r="G51" s="7"/>
      <c r="H51" s="49"/>
      <c r="I51" s="82" t="str">
        <f t="shared" si="5"/>
        <v/>
      </c>
      <c r="J51" s="52"/>
      <c r="K51" s="52"/>
      <c r="L51" s="52"/>
      <c r="M51" s="52"/>
      <c r="N51" s="52"/>
      <c r="O51" s="52"/>
      <c r="P51" s="52"/>
      <c r="Q51" s="74"/>
      <c r="R51" s="75"/>
      <c r="S51" s="83"/>
      <c r="T51" s="84"/>
      <c r="U51" s="85"/>
      <c r="Y51" s="78"/>
    </row>
    <row r="52" spans="1:26" ht="18.75" customHeight="1">
      <c r="A52" s="7"/>
      <c r="B52" s="209"/>
      <c r="C52" s="87"/>
      <c r="D52" s="10"/>
      <c r="E52" s="8"/>
      <c r="F52" s="17"/>
      <c r="G52" s="7"/>
      <c r="H52" s="49"/>
      <c r="I52" s="82" t="str">
        <f t="shared" si="5"/>
        <v/>
      </c>
      <c r="J52" s="52"/>
      <c r="K52" s="52"/>
      <c r="L52" s="52"/>
      <c r="M52" s="52"/>
      <c r="N52" s="52"/>
      <c r="O52" s="52"/>
      <c r="P52" s="52"/>
      <c r="Q52" s="74"/>
      <c r="R52" s="75"/>
      <c r="S52" s="83"/>
      <c r="T52" s="84"/>
      <c r="U52" s="85"/>
      <c r="Y52" s="78"/>
    </row>
    <row r="53" spans="1:26" s="96" customFormat="1" ht="18.75" customHeight="1">
      <c r="A53" s="89"/>
      <c r="B53" s="210"/>
      <c r="C53" s="37" t="s">
        <v>121</v>
      </c>
      <c r="D53" s="90"/>
      <c r="E53" s="38"/>
      <c r="F53" s="39"/>
      <c r="G53" s="40"/>
      <c r="H53" s="91"/>
      <c r="I53" s="82" t="str">
        <f t="shared" si="5"/>
        <v/>
      </c>
      <c r="J53" s="92"/>
      <c r="K53" s="92">
        <f>SUM(K30:K52)</f>
        <v>0</v>
      </c>
      <c r="L53" s="92"/>
      <c r="M53" s="92">
        <f>SUM(M30:M52)</f>
        <v>0</v>
      </c>
      <c r="N53" s="92"/>
      <c r="O53" s="92">
        <f>SUM(O30:O52)</f>
        <v>0</v>
      </c>
      <c r="P53" s="92">
        <f>SUM(K53,M53,O53)</f>
        <v>0</v>
      </c>
      <c r="Q53" s="93"/>
      <c r="R53" s="94"/>
      <c r="S53" s="95"/>
      <c r="T53" s="85"/>
      <c r="U53" s="85"/>
      <c r="W53" s="1"/>
      <c r="X53" s="105"/>
      <c r="Y53" s="97"/>
      <c r="Z53" s="191"/>
    </row>
    <row r="54" spans="1:26" ht="18.75" customHeight="1">
      <c r="A54" s="79">
        <f>인테리어집계!A9</f>
        <v>3</v>
      </c>
      <c r="B54" s="208"/>
      <c r="C54" s="80"/>
      <c r="D54" s="81" t="str">
        <f>인테리어집계!D9</f>
        <v>건축증축공사</v>
      </c>
      <c r="E54" s="8"/>
      <c r="F54" s="17">
        <f>인테리어집계!F9</f>
        <v>0</v>
      </c>
      <c r="G54" s="7"/>
      <c r="H54" s="15"/>
      <c r="I54" s="82"/>
      <c r="J54" s="52"/>
      <c r="K54" s="52"/>
      <c r="L54" s="52"/>
      <c r="M54" s="52"/>
      <c r="N54" s="52"/>
      <c r="O54" s="52"/>
      <c r="P54" s="52"/>
      <c r="Q54" s="74"/>
      <c r="R54" s="75"/>
      <c r="S54" s="83"/>
      <c r="T54" s="84"/>
      <c r="U54" s="85"/>
      <c r="X54" s="2"/>
      <c r="Y54" s="78"/>
    </row>
    <row r="55" spans="1:26" ht="18.75" customHeight="1">
      <c r="A55" s="7"/>
      <c r="B55" s="86" t="s">
        <v>9</v>
      </c>
      <c r="C55" s="87"/>
      <c r="D55" s="10" t="s">
        <v>197</v>
      </c>
      <c r="E55" s="8"/>
      <c r="F55" s="17"/>
      <c r="G55" s="7"/>
      <c r="H55" s="15"/>
      <c r="I55" s="82" t="str">
        <f t="shared" ref="I55:I86" si="7">CONCATENATE(D55,F55,G55)</f>
        <v>[철골공사]</v>
      </c>
      <c r="J55" s="52"/>
      <c r="K55" s="52"/>
      <c r="L55" s="52"/>
      <c r="M55" s="52"/>
      <c r="N55" s="52"/>
      <c r="O55" s="52"/>
      <c r="P55" s="52"/>
      <c r="Q55" s="74"/>
      <c r="R55" s="75"/>
      <c r="S55" s="83"/>
      <c r="T55" s="84"/>
      <c r="U55" s="84"/>
      <c r="X55" s="2"/>
      <c r="Y55" s="78"/>
    </row>
    <row r="56" spans="1:26" ht="18.75" customHeight="1">
      <c r="A56" s="7"/>
      <c r="B56" s="209"/>
      <c r="C56" s="87"/>
      <c r="D56" s="22" t="s">
        <v>649</v>
      </c>
      <c r="E56" s="23"/>
      <c r="F56" s="22" t="s">
        <v>642</v>
      </c>
      <c r="G56" s="46" t="s">
        <v>189</v>
      </c>
      <c r="H56" s="15">
        <v>1648.0139999999999</v>
      </c>
      <c r="I56" s="192" t="str">
        <f t="shared" si="7"/>
        <v>H-BEAM(SM275)H-588X300X12X20, 151.0(㎏/m)KG</v>
      </c>
      <c r="J56" s="254"/>
      <c r="K56" s="52" t="str">
        <f t="shared" ref="K56:K62" si="8">IF(J56="","",TRUNC(J56*$H56,0))</f>
        <v/>
      </c>
      <c r="L56" s="52"/>
      <c r="M56" s="52" t="str">
        <f t="shared" ref="M56:M62" si="9">IF(L56="","",TRUNC(L56*$H56,0))</f>
        <v/>
      </c>
      <c r="N56" s="52"/>
      <c r="O56" s="52" t="str">
        <f t="shared" ref="O56:O62" si="10">IF(N56="","",TRUNC(N56*$H56,0))</f>
        <v/>
      </c>
      <c r="P56" s="52">
        <f t="shared" ref="P56:P62" si="11">SUM(K56,M56,O56)</f>
        <v>0</v>
      </c>
      <c r="Q56" s="74"/>
      <c r="R56" s="75" t="s">
        <v>1037</v>
      </c>
      <c r="S56" s="83"/>
      <c r="T56" s="84"/>
      <c r="U56" s="85"/>
      <c r="Y56" s="78" t="s">
        <v>921</v>
      </c>
    </row>
    <row r="57" spans="1:26" ht="18.75" customHeight="1">
      <c r="A57" s="7"/>
      <c r="B57" s="209"/>
      <c r="C57" s="87"/>
      <c r="D57" s="22" t="s">
        <v>649</v>
      </c>
      <c r="E57" s="23"/>
      <c r="F57" s="22" t="s">
        <v>643</v>
      </c>
      <c r="G57" s="46" t="s">
        <v>189</v>
      </c>
      <c r="H57" s="15">
        <v>977.89439999999991</v>
      </c>
      <c r="I57" s="192" t="str">
        <f t="shared" si="7"/>
        <v>H-BEAM(SM275)H-500X200X10X16, 89.6(㎏/m)KG</v>
      </c>
      <c r="J57" s="254"/>
      <c r="K57" s="52" t="str">
        <f t="shared" si="8"/>
        <v/>
      </c>
      <c r="L57" s="52"/>
      <c r="M57" s="52" t="str">
        <f t="shared" si="9"/>
        <v/>
      </c>
      <c r="N57" s="52"/>
      <c r="O57" s="52" t="str">
        <f t="shared" si="10"/>
        <v/>
      </c>
      <c r="P57" s="52">
        <f t="shared" si="11"/>
        <v>0</v>
      </c>
      <c r="Q57" s="74"/>
      <c r="R57" s="75" t="s">
        <v>1038</v>
      </c>
      <c r="S57" s="83"/>
      <c r="T57" s="84"/>
      <c r="U57" s="85"/>
      <c r="Y57" s="78" t="s">
        <v>920</v>
      </c>
    </row>
    <row r="58" spans="1:26" ht="18.75" customHeight="1">
      <c r="A58" s="7"/>
      <c r="B58" s="209"/>
      <c r="C58" s="87"/>
      <c r="D58" s="22" t="s">
        <v>649</v>
      </c>
      <c r="E58" s="23"/>
      <c r="F58" s="22" t="s">
        <v>644</v>
      </c>
      <c r="G58" s="46" t="s">
        <v>189</v>
      </c>
      <c r="H58" s="15">
        <v>268.35599999999999</v>
      </c>
      <c r="I58" s="192" t="str">
        <f t="shared" si="7"/>
        <v>H-BEAM(SM275)H-400X200X8X13, 66.6(㎏/m)KG</v>
      </c>
      <c r="J58" s="254"/>
      <c r="K58" s="52" t="str">
        <f t="shared" si="8"/>
        <v/>
      </c>
      <c r="L58" s="52"/>
      <c r="M58" s="52" t="str">
        <f t="shared" si="9"/>
        <v/>
      </c>
      <c r="N58" s="52"/>
      <c r="O58" s="52" t="str">
        <f t="shared" si="10"/>
        <v/>
      </c>
      <c r="P58" s="52">
        <f t="shared" si="11"/>
        <v>0</v>
      </c>
      <c r="Q58" s="74"/>
      <c r="R58" s="75" t="s">
        <v>1039</v>
      </c>
      <c r="S58" s="83"/>
      <c r="T58" s="84"/>
      <c r="U58" s="85"/>
      <c r="Y58" s="78" t="s">
        <v>919</v>
      </c>
    </row>
    <row r="59" spans="1:26" ht="18.75" customHeight="1">
      <c r="A59" s="7"/>
      <c r="B59" s="209"/>
      <c r="C59" s="87"/>
      <c r="D59" s="22" t="s">
        <v>649</v>
      </c>
      <c r="E59" s="23"/>
      <c r="F59" s="22" t="s">
        <v>645</v>
      </c>
      <c r="G59" s="46" t="s">
        <v>189</v>
      </c>
      <c r="H59" s="15">
        <v>1320.5379320000002</v>
      </c>
      <c r="I59" s="192" t="str">
        <f t="shared" si="7"/>
        <v>H-BEAM(SM275)H-300X150X6.5X9, 36.7(㎏/m)KG</v>
      </c>
      <c r="J59" s="254"/>
      <c r="K59" s="52" t="str">
        <f t="shared" si="8"/>
        <v/>
      </c>
      <c r="L59" s="52"/>
      <c r="M59" s="52" t="str">
        <f t="shared" si="9"/>
        <v/>
      </c>
      <c r="N59" s="52"/>
      <c r="O59" s="52" t="str">
        <f t="shared" si="10"/>
        <v/>
      </c>
      <c r="P59" s="52">
        <f t="shared" si="11"/>
        <v>0</v>
      </c>
      <c r="Q59" s="74"/>
      <c r="R59" s="75" t="s">
        <v>1040</v>
      </c>
      <c r="S59" s="83"/>
      <c r="T59" s="84"/>
      <c r="U59" s="85"/>
      <c r="Y59" s="78" t="s">
        <v>918</v>
      </c>
    </row>
    <row r="60" spans="1:26" ht="18.75" customHeight="1">
      <c r="A60" s="7"/>
      <c r="B60" s="209"/>
      <c r="C60" s="87"/>
      <c r="D60" s="22" t="s">
        <v>649</v>
      </c>
      <c r="E60" s="23"/>
      <c r="F60" s="22" t="s">
        <v>646</v>
      </c>
      <c r="G60" s="46" t="s">
        <v>189</v>
      </c>
      <c r="H60" s="15">
        <v>92.508668999999998</v>
      </c>
      <c r="I60" s="192" t="str">
        <f t="shared" si="7"/>
        <v>H-BEAM(SM275)H-200X100X5.5X8, 21.3(㎏/m)KG</v>
      </c>
      <c r="J60" s="254"/>
      <c r="K60" s="52" t="str">
        <f t="shared" si="8"/>
        <v/>
      </c>
      <c r="L60" s="52"/>
      <c r="M60" s="52" t="str">
        <f t="shared" si="9"/>
        <v/>
      </c>
      <c r="N60" s="52"/>
      <c r="O60" s="52" t="str">
        <f t="shared" si="10"/>
        <v/>
      </c>
      <c r="P60" s="52">
        <f t="shared" si="11"/>
        <v>0</v>
      </c>
      <c r="Q60" s="74"/>
      <c r="R60" s="75" t="s">
        <v>1041</v>
      </c>
      <c r="S60" s="83"/>
      <c r="T60" s="84"/>
      <c r="U60" s="85"/>
      <c r="Y60" s="78" t="s">
        <v>917</v>
      </c>
    </row>
    <row r="61" spans="1:26" ht="18.75" customHeight="1">
      <c r="A61" s="7"/>
      <c r="B61" s="209"/>
      <c r="C61" s="87"/>
      <c r="D61" s="22" t="s">
        <v>648</v>
      </c>
      <c r="E61" s="23"/>
      <c r="F61" s="22" t="s">
        <v>647</v>
      </c>
      <c r="G61" s="46" t="s">
        <v>189</v>
      </c>
      <c r="H61" s="15">
        <v>117.61439999999999</v>
      </c>
      <c r="I61" s="192" t="str">
        <f t="shared" si="7"/>
        <v>L-형강(SM275)L-150X150X10KG</v>
      </c>
      <c r="J61" s="254"/>
      <c r="K61" s="52" t="str">
        <f t="shared" si="8"/>
        <v/>
      </c>
      <c r="L61" s="52"/>
      <c r="M61" s="52" t="str">
        <f t="shared" si="9"/>
        <v/>
      </c>
      <c r="N61" s="52"/>
      <c r="O61" s="52" t="str">
        <f t="shared" si="10"/>
        <v/>
      </c>
      <c r="P61" s="52">
        <f t="shared" si="11"/>
        <v>0</v>
      </c>
      <c r="Q61" s="74"/>
      <c r="R61" s="75" t="s">
        <v>1042</v>
      </c>
      <c r="S61" s="83"/>
      <c r="T61" s="84"/>
      <c r="U61" s="85"/>
      <c r="Y61" s="78" t="s">
        <v>916</v>
      </c>
    </row>
    <row r="62" spans="1:26" ht="18.75" customHeight="1">
      <c r="A62" s="7"/>
      <c r="B62" s="209"/>
      <c r="C62" s="87"/>
      <c r="D62" s="22" t="s">
        <v>59</v>
      </c>
      <c r="E62" s="23"/>
      <c r="F62" s="22" t="s">
        <v>650</v>
      </c>
      <c r="G62" s="46" t="s">
        <v>52</v>
      </c>
      <c r="H62" s="15">
        <v>1012.0993696000002</v>
      </c>
      <c r="I62" s="192" t="str">
        <f t="shared" si="7"/>
        <v>ST'L PLATETHK=12mm, SS275Kg</v>
      </c>
      <c r="J62" s="254"/>
      <c r="K62" s="52" t="str">
        <f t="shared" si="8"/>
        <v/>
      </c>
      <c r="L62" s="52"/>
      <c r="M62" s="52" t="str">
        <f t="shared" si="9"/>
        <v/>
      </c>
      <c r="N62" s="52"/>
      <c r="O62" s="52" t="str">
        <f t="shared" si="10"/>
        <v/>
      </c>
      <c r="P62" s="52">
        <f t="shared" si="11"/>
        <v>0</v>
      </c>
      <c r="Q62" s="74"/>
      <c r="R62" s="75" t="s">
        <v>1043</v>
      </c>
      <c r="S62" s="83"/>
      <c r="T62" s="84"/>
      <c r="U62" s="85"/>
      <c r="Y62" s="78" t="s">
        <v>915</v>
      </c>
    </row>
    <row r="63" spans="1:26" ht="18.75" customHeight="1">
      <c r="A63" s="7"/>
      <c r="B63" s="209"/>
      <c r="C63" s="87"/>
      <c r="D63" s="17" t="s">
        <v>200</v>
      </c>
      <c r="E63" s="8"/>
      <c r="F63" s="17" t="s">
        <v>908</v>
      </c>
      <c r="G63" s="7" t="s">
        <v>21</v>
      </c>
      <c r="H63" s="63">
        <v>96</v>
      </c>
      <c r="I63" s="192" t="str">
        <f t="shared" si="7"/>
        <v>HILTI 앵커볼트 HY-200 M20X240LEA</v>
      </c>
      <c r="J63" s="254"/>
      <c r="K63" s="52" t="str">
        <f>IF(J63="","",TRUNC(J63*$H63,0))</f>
        <v/>
      </c>
      <c r="L63" s="52"/>
      <c r="M63" s="52" t="str">
        <f>IF(L63="","",TRUNC(L63*$H63,0))</f>
        <v/>
      </c>
      <c r="N63" s="52"/>
      <c r="O63" s="52" t="str">
        <f>IF(N63="","",TRUNC(N63*$H63,0))</f>
        <v/>
      </c>
      <c r="P63" s="52">
        <f t="shared" ref="P63:P72" si="12">SUM(K63,M63,O63)</f>
        <v>0</v>
      </c>
      <c r="Q63" s="74"/>
      <c r="R63" s="75" t="s">
        <v>1044</v>
      </c>
      <c r="S63" s="83"/>
      <c r="T63" s="84"/>
      <c r="U63" s="85"/>
      <c r="V63" s="88"/>
      <c r="Y63" s="78" t="s">
        <v>914</v>
      </c>
    </row>
    <row r="64" spans="1:26" ht="18.75" customHeight="1">
      <c r="A64" s="7"/>
      <c r="B64" s="209"/>
      <c r="C64" s="87"/>
      <c r="D64" s="17" t="s">
        <v>200</v>
      </c>
      <c r="E64" s="8"/>
      <c r="F64" s="17" t="s">
        <v>909</v>
      </c>
      <c r="G64" s="7" t="s">
        <v>21</v>
      </c>
      <c r="H64" s="63">
        <v>11</v>
      </c>
      <c r="I64" s="192" t="str">
        <f t="shared" si="7"/>
        <v>HILTI 앵커볼트 HY-200 M16X190LEA</v>
      </c>
      <c r="J64" s="254"/>
      <c r="K64" s="52" t="str">
        <f t="shared" ref="K64:K72" si="13">IF(J64="","",TRUNC(J64*$H64,0))</f>
        <v/>
      </c>
      <c r="L64" s="52"/>
      <c r="M64" s="52" t="str">
        <f t="shared" ref="M64:M72" si="14">IF(L64="","",TRUNC(L64*$H64,0))</f>
        <v/>
      </c>
      <c r="N64" s="52"/>
      <c r="O64" s="52" t="str">
        <f t="shared" ref="O64:O72" si="15">IF(N64="","",TRUNC(N64*$H64,0))</f>
        <v/>
      </c>
      <c r="P64" s="52">
        <f t="shared" si="12"/>
        <v>0</v>
      </c>
      <c r="Q64" s="74"/>
      <c r="R64" s="75" t="s">
        <v>1045</v>
      </c>
      <c r="S64" s="83"/>
      <c r="T64" s="84"/>
      <c r="U64" s="85"/>
      <c r="V64" s="88"/>
      <c r="Y64" s="78" t="s">
        <v>913</v>
      </c>
    </row>
    <row r="65" spans="1:25" ht="18.75" customHeight="1">
      <c r="A65" s="7"/>
      <c r="B65" s="209"/>
      <c r="C65" s="87"/>
      <c r="D65" s="17" t="s">
        <v>201</v>
      </c>
      <c r="E65" s="8"/>
      <c r="F65" s="17" t="s">
        <v>912</v>
      </c>
      <c r="G65" s="7" t="s">
        <v>21</v>
      </c>
      <c r="H65" s="63">
        <v>776</v>
      </c>
      <c r="I65" s="192" t="str">
        <f t="shared" si="7"/>
        <v>고장력볼트M20, 60mmEA</v>
      </c>
      <c r="J65" s="254"/>
      <c r="K65" s="52" t="str">
        <f t="shared" si="13"/>
        <v/>
      </c>
      <c r="L65" s="52"/>
      <c r="M65" s="52" t="str">
        <f t="shared" si="14"/>
        <v/>
      </c>
      <c r="N65" s="52"/>
      <c r="O65" s="52" t="str">
        <f t="shared" si="15"/>
        <v/>
      </c>
      <c r="P65" s="52">
        <f t="shared" si="12"/>
        <v>0</v>
      </c>
      <c r="Q65" s="74"/>
      <c r="R65" s="75" t="s">
        <v>1046</v>
      </c>
      <c r="S65" s="83"/>
      <c r="T65" s="84"/>
      <c r="U65" s="85"/>
      <c r="V65" s="88"/>
      <c r="Y65" s="78" t="s">
        <v>922</v>
      </c>
    </row>
    <row r="66" spans="1:25" ht="18.75" customHeight="1">
      <c r="A66" s="7"/>
      <c r="B66" s="209"/>
      <c r="C66" s="87"/>
      <c r="D66" s="17" t="s">
        <v>926</v>
      </c>
      <c r="E66" s="8"/>
      <c r="F66" s="17" t="s">
        <v>927</v>
      </c>
      <c r="G66" s="7" t="s">
        <v>189</v>
      </c>
      <c r="H66" s="63">
        <v>5055.5346359999994</v>
      </c>
      <c r="I66" s="192" t="str">
        <f t="shared" si="7"/>
        <v>철골 운반비공장-현장KG</v>
      </c>
      <c r="J66" s="52"/>
      <c r="K66" s="52" t="str">
        <f>IF(J66="","",TRUNC(J66*$H66,0))</f>
        <v/>
      </c>
      <c r="L66" s="52"/>
      <c r="M66" s="52" t="str">
        <f>IF(L66="","",TRUNC(L66*$H66,0))</f>
        <v/>
      </c>
      <c r="N66" s="52"/>
      <c r="O66" s="52" t="str">
        <f>IF(N66="","",TRUNC(N66*$H66,0))</f>
        <v/>
      </c>
      <c r="P66" s="52">
        <f t="shared" si="12"/>
        <v>0</v>
      </c>
      <c r="Q66" s="74"/>
      <c r="R66" s="75" t="s">
        <v>1047</v>
      </c>
      <c r="S66" s="83"/>
      <c r="T66" s="84"/>
      <c r="U66" s="85"/>
      <c r="V66" s="88"/>
      <c r="Y66" s="78" t="s">
        <v>923</v>
      </c>
    </row>
    <row r="67" spans="1:25" ht="18.75" customHeight="1">
      <c r="A67" s="7"/>
      <c r="B67" s="209"/>
      <c r="C67" s="87"/>
      <c r="D67" s="17" t="s">
        <v>910</v>
      </c>
      <c r="E67" s="8"/>
      <c r="F67" s="17"/>
      <c r="G67" s="7" t="s">
        <v>29</v>
      </c>
      <c r="H67" s="63">
        <f>5055.534636*0.001</f>
        <v>5.0555346360000009</v>
      </c>
      <c r="I67" s="192" t="str">
        <f>CONCATENATE(D67,F67,G67)</f>
        <v>철골 가공 조립ton</v>
      </c>
      <c r="J67" s="52"/>
      <c r="K67" s="52" t="str">
        <f>IF(J67="","",TRUNC(J67*$H67,0))</f>
        <v/>
      </c>
      <c r="L67" s="52"/>
      <c r="M67" s="52" t="str">
        <f>IF(L67="","",TRUNC(L67*$H67,0))</f>
        <v/>
      </c>
      <c r="N67" s="52"/>
      <c r="O67" s="52" t="str">
        <f>IF(N67="","",TRUNC(N67*$H67,0))</f>
        <v/>
      </c>
      <c r="P67" s="52">
        <f t="shared" si="12"/>
        <v>0</v>
      </c>
      <c r="Q67" s="74"/>
      <c r="R67" s="75" t="s">
        <v>1048</v>
      </c>
      <c r="S67" s="83"/>
      <c r="T67" s="84"/>
      <c r="U67" s="85"/>
      <c r="V67" s="88"/>
      <c r="Y67" s="78" t="s">
        <v>924</v>
      </c>
    </row>
    <row r="68" spans="1:25" ht="18.75" customHeight="1">
      <c r="A68" s="7"/>
      <c r="B68" s="209"/>
      <c r="C68" s="87"/>
      <c r="D68" s="17" t="s">
        <v>202</v>
      </c>
      <c r="E68" s="8"/>
      <c r="F68" s="17"/>
      <c r="G68" s="7" t="s">
        <v>29</v>
      </c>
      <c r="H68" s="63">
        <f>5055.534636*0.001</f>
        <v>5.0555346360000009</v>
      </c>
      <c r="I68" s="192" t="str">
        <f t="shared" si="7"/>
        <v>철골세우기ton</v>
      </c>
      <c r="J68" s="52"/>
      <c r="K68" s="52" t="str">
        <f t="shared" si="13"/>
        <v/>
      </c>
      <c r="L68" s="52"/>
      <c r="M68" s="52" t="str">
        <f t="shared" si="14"/>
        <v/>
      </c>
      <c r="N68" s="52"/>
      <c r="O68" s="52" t="str">
        <f t="shared" si="15"/>
        <v/>
      </c>
      <c r="P68" s="52">
        <f t="shared" si="12"/>
        <v>0</v>
      </c>
      <c r="Q68" s="74"/>
      <c r="R68" s="75" t="s">
        <v>1049</v>
      </c>
      <c r="S68" s="83"/>
      <c r="T68" s="84"/>
      <c r="U68" s="85"/>
      <c r="V68" s="88"/>
      <c r="Y68" s="78" t="s">
        <v>924</v>
      </c>
    </row>
    <row r="69" spans="1:25" ht="18.75" customHeight="1">
      <c r="A69" s="7"/>
      <c r="B69" s="209"/>
      <c r="C69" s="87"/>
      <c r="D69" s="10" t="s">
        <v>911</v>
      </c>
      <c r="E69" s="8"/>
      <c r="F69" s="17"/>
      <c r="G69" s="7" t="s">
        <v>29</v>
      </c>
      <c r="H69" s="63">
        <f>5055.534636*0.001</f>
        <v>5.0555346360000009</v>
      </c>
      <c r="I69" s="82" t="str">
        <f t="shared" si="7"/>
        <v>고장력 볼트 본조임ton</v>
      </c>
      <c r="J69" s="52"/>
      <c r="K69" s="52" t="str">
        <f t="shared" si="13"/>
        <v/>
      </c>
      <c r="L69" s="52"/>
      <c r="M69" s="52" t="str">
        <f t="shared" si="14"/>
        <v/>
      </c>
      <c r="N69" s="52"/>
      <c r="O69" s="52" t="str">
        <f t="shared" si="15"/>
        <v/>
      </c>
      <c r="P69" s="52">
        <f t="shared" si="12"/>
        <v>0</v>
      </c>
      <c r="Q69" s="74"/>
      <c r="R69" s="75" t="s">
        <v>1050</v>
      </c>
      <c r="S69" s="83"/>
      <c r="T69" s="84"/>
      <c r="U69" s="85"/>
      <c r="Y69" s="78" t="s">
        <v>924</v>
      </c>
    </row>
    <row r="70" spans="1:25" ht="18.75" customHeight="1">
      <c r="A70" s="7"/>
      <c r="B70" s="209"/>
      <c r="C70" s="87"/>
      <c r="D70" s="10" t="s">
        <v>925</v>
      </c>
      <c r="E70" s="8"/>
      <c r="F70" s="17"/>
      <c r="G70" s="7" t="s">
        <v>29</v>
      </c>
      <c r="H70" s="63">
        <f>5055.534636*0.001</f>
        <v>5.0555346360000009</v>
      </c>
      <c r="I70" s="192" t="str">
        <f>CONCATENATE(D70,F70,G70)</f>
        <v>철골수용접ton</v>
      </c>
      <c r="J70" s="52"/>
      <c r="K70" s="52" t="str">
        <f>IF(J70="","",TRUNC(J70*$H70,0))</f>
        <v/>
      </c>
      <c r="L70" s="52"/>
      <c r="M70" s="52" t="str">
        <f>IF(L70="","",TRUNC(L70*$H70,0))</f>
        <v/>
      </c>
      <c r="N70" s="52"/>
      <c r="O70" s="52" t="str">
        <f>IF(N70="","",TRUNC(N70*$H70,0))</f>
        <v/>
      </c>
      <c r="P70" s="52">
        <f t="shared" si="12"/>
        <v>0</v>
      </c>
      <c r="Q70" s="74"/>
      <c r="R70" s="75" t="s">
        <v>1051</v>
      </c>
      <c r="S70" s="83"/>
      <c r="T70" s="84"/>
      <c r="U70" s="85"/>
      <c r="Y70" s="78" t="s">
        <v>924</v>
      </c>
    </row>
    <row r="71" spans="1:25" ht="18.75" customHeight="1">
      <c r="A71" s="7"/>
      <c r="B71" s="209"/>
      <c r="C71" s="87"/>
      <c r="D71" s="10" t="s">
        <v>203</v>
      </c>
      <c r="E71" s="8"/>
      <c r="F71" s="17" t="s">
        <v>198</v>
      </c>
      <c r="G71" s="7" t="s">
        <v>189</v>
      </c>
      <c r="H71" s="49">
        <v>5055.5346359999994</v>
      </c>
      <c r="I71" s="82" t="str">
        <f t="shared" si="7"/>
        <v>철골설치 장비비윈치,렌탈,미니크레인KG</v>
      </c>
      <c r="J71" s="52"/>
      <c r="K71" s="52" t="str">
        <f t="shared" si="13"/>
        <v/>
      </c>
      <c r="L71" s="52"/>
      <c r="M71" s="52" t="str">
        <f t="shared" si="14"/>
        <v/>
      </c>
      <c r="N71" s="52"/>
      <c r="O71" s="52" t="str">
        <f t="shared" si="15"/>
        <v/>
      </c>
      <c r="P71" s="52">
        <f t="shared" si="12"/>
        <v>0</v>
      </c>
      <c r="Q71" s="74"/>
      <c r="R71" s="75" t="s">
        <v>1052</v>
      </c>
      <c r="S71" s="83"/>
      <c r="T71" s="84"/>
      <c r="U71" s="85"/>
      <c r="Y71" s="78" t="s">
        <v>923</v>
      </c>
    </row>
    <row r="72" spans="1:25" ht="18.75" customHeight="1">
      <c r="A72" s="7"/>
      <c r="B72" s="209"/>
      <c r="C72" s="87"/>
      <c r="D72" s="10" t="s">
        <v>204</v>
      </c>
      <c r="E72" s="8"/>
      <c r="F72" s="17" t="s">
        <v>199</v>
      </c>
      <c r="G72" s="7" t="s">
        <v>189</v>
      </c>
      <c r="H72" s="49">
        <v>5055.5346359999994</v>
      </c>
      <c r="I72" s="82" t="str">
        <f t="shared" si="7"/>
        <v>철골용접 검사비MT 10%KG</v>
      </c>
      <c r="J72" s="52"/>
      <c r="K72" s="52" t="str">
        <f t="shared" si="13"/>
        <v/>
      </c>
      <c r="L72" s="52"/>
      <c r="M72" s="52" t="str">
        <f t="shared" si="14"/>
        <v/>
      </c>
      <c r="N72" s="52"/>
      <c r="O72" s="52" t="str">
        <f t="shared" si="15"/>
        <v/>
      </c>
      <c r="P72" s="52">
        <f t="shared" si="12"/>
        <v>0</v>
      </c>
      <c r="Q72" s="74"/>
      <c r="R72" s="75" t="s">
        <v>1053</v>
      </c>
      <c r="S72" s="83"/>
      <c r="T72" s="84"/>
      <c r="U72" s="85"/>
      <c r="Y72" s="78" t="s">
        <v>923</v>
      </c>
    </row>
    <row r="73" spans="1:25" ht="18.75" customHeight="1">
      <c r="A73" s="7"/>
      <c r="B73" s="209"/>
      <c r="C73" s="87"/>
      <c r="D73" s="10"/>
      <c r="E73" s="8"/>
      <c r="F73" s="17"/>
      <c r="G73" s="7"/>
      <c r="H73" s="15"/>
      <c r="I73" s="82" t="str">
        <f t="shared" si="7"/>
        <v/>
      </c>
      <c r="J73" s="52"/>
      <c r="K73" s="52"/>
      <c r="L73" s="52"/>
      <c r="M73" s="52"/>
      <c r="N73" s="52"/>
      <c r="O73" s="52"/>
      <c r="P73" s="52"/>
      <c r="Q73" s="74"/>
      <c r="R73" s="75"/>
      <c r="S73" s="83"/>
      <c r="T73" s="84"/>
      <c r="U73" s="84"/>
      <c r="X73" s="105"/>
      <c r="Y73" s="106"/>
    </row>
    <row r="74" spans="1:25" ht="18.75" customHeight="1">
      <c r="A74" s="7"/>
      <c r="B74" s="86" t="s">
        <v>9</v>
      </c>
      <c r="C74" s="87"/>
      <c r="D74" s="10" t="s">
        <v>205</v>
      </c>
      <c r="E74" s="8"/>
      <c r="F74" s="17"/>
      <c r="G74" s="7"/>
      <c r="H74" s="15"/>
      <c r="I74" s="82" t="str">
        <f t="shared" si="7"/>
        <v>[DECK PLATE 공사]</v>
      </c>
      <c r="J74" s="52"/>
      <c r="K74" s="52"/>
      <c r="L74" s="52"/>
      <c r="M74" s="52"/>
      <c r="N74" s="52"/>
      <c r="O74" s="52"/>
      <c r="P74" s="52"/>
      <c r="Q74" s="74"/>
      <c r="R74" s="75"/>
      <c r="S74" s="83"/>
      <c r="T74" s="84"/>
      <c r="U74" s="84"/>
      <c r="X74" s="2"/>
      <c r="Y74" s="78"/>
    </row>
    <row r="75" spans="1:25" ht="18.75" customHeight="1">
      <c r="A75" s="7"/>
      <c r="B75" s="209"/>
      <c r="C75" s="87"/>
      <c r="D75" s="10" t="s">
        <v>929</v>
      </c>
      <c r="E75" s="8"/>
      <c r="F75" s="10" t="s">
        <v>930</v>
      </c>
      <c r="G75" s="7" t="s">
        <v>189</v>
      </c>
      <c r="H75" s="63">
        <v>582.61500000000001</v>
      </c>
      <c r="I75" s="192" t="str">
        <f t="shared" si="7"/>
        <v>사각형강(SRT275)ㅁ-50X50X3.2TKG</v>
      </c>
      <c r="J75" s="52"/>
      <c r="K75" s="52" t="str">
        <f t="shared" ref="K75:K83" si="16">IF(J75="","",TRUNC(J75*$H75,0))</f>
        <v/>
      </c>
      <c r="L75" s="52"/>
      <c r="M75" s="52" t="str">
        <f t="shared" ref="M75:M83" si="17">IF(L75="","",TRUNC(L75*$H75,0))</f>
        <v/>
      </c>
      <c r="N75" s="52"/>
      <c r="O75" s="52" t="str">
        <f t="shared" ref="O75:O83" si="18">IF(N75="","",TRUNC(N75*$H75,0))</f>
        <v/>
      </c>
      <c r="P75" s="52">
        <f>SUM(K75,M75,O75)</f>
        <v>0</v>
      </c>
      <c r="Q75" s="74"/>
      <c r="R75" s="75" t="str">
        <f>"제"&amp;VLOOKUP($I:$I,[4]목록!$A:$M,2,FALSE)&amp;"호표"</f>
        <v>제116호표</v>
      </c>
      <c r="S75" s="83"/>
      <c r="T75" s="84"/>
      <c r="U75" s="85"/>
      <c r="V75" s="88"/>
      <c r="Y75" s="78" t="s">
        <v>928</v>
      </c>
    </row>
    <row r="76" spans="1:25" ht="18.75" customHeight="1">
      <c r="A76" s="7"/>
      <c r="B76" s="209"/>
      <c r="C76" s="87"/>
      <c r="D76" s="214" t="s">
        <v>932</v>
      </c>
      <c r="E76" s="47"/>
      <c r="F76" s="214" t="s">
        <v>931</v>
      </c>
      <c r="G76" s="7" t="s">
        <v>19</v>
      </c>
      <c r="H76" s="49">
        <v>77.004000000000005</v>
      </c>
      <c r="I76" s="82" t="str">
        <f t="shared" si="7"/>
        <v>ST'L PLATE(아연도강판)PL4.5T, 데크플레이트㎡</v>
      </c>
      <c r="J76" s="52"/>
      <c r="K76" s="52" t="str">
        <f t="shared" si="16"/>
        <v/>
      </c>
      <c r="L76" s="52"/>
      <c r="M76" s="52" t="str">
        <f t="shared" si="17"/>
        <v/>
      </c>
      <c r="N76" s="52"/>
      <c r="O76" s="52" t="str">
        <f t="shared" si="18"/>
        <v/>
      </c>
      <c r="P76" s="52">
        <f>SUM(K76,M76,O76)</f>
        <v>0</v>
      </c>
      <c r="Q76" s="74"/>
      <c r="R76" s="75" t="str">
        <f>"제"&amp;VLOOKUP($I:$I,[4]목록!$A:$M,2,FALSE)&amp;"호표"</f>
        <v>제134호표</v>
      </c>
      <c r="S76" s="83"/>
      <c r="T76" s="84"/>
      <c r="U76" s="85"/>
      <c r="Y76" s="78" t="s">
        <v>211</v>
      </c>
    </row>
    <row r="77" spans="1:25" ht="18.75" customHeight="1">
      <c r="A77" s="7"/>
      <c r="B77" s="209"/>
      <c r="C77" s="87"/>
      <c r="D77" s="10"/>
      <c r="E77" s="8"/>
      <c r="F77" s="17"/>
      <c r="G77" s="7"/>
      <c r="H77" s="15"/>
      <c r="I77" s="82" t="str">
        <f t="shared" si="7"/>
        <v/>
      </c>
      <c r="J77" s="52"/>
      <c r="K77" s="52"/>
      <c r="L77" s="52"/>
      <c r="M77" s="52"/>
      <c r="N77" s="52"/>
      <c r="O77" s="52"/>
      <c r="P77" s="52"/>
      <c r="Q77" s="74"/>
      <c r="R77" s="75"/>
      <c r="S77" s="83"/>
      <c r="T77" s="84"/>
      <c r="U77" s="84"/>
      <c r="X77" s="105"/>
      <c r="Y77" s="106"/>
    </row>
    <row r="78" spans="1:25" ht="18.75" customHeight="1">
      <c r="A78" s="7"/>
      <c r="B78" s="86" t="s">
        <v>9</v>
      </c>
      <c r="C78" s="87"/>
      <c r="D78" s="10" t="s">
        <v>206</v>
      </c>
      <c r="E78" s="8"/>
      <c r="F78" s="17"/>
      <c r="G78" s="7"/>
      <c r="H78" s="15"/>
      <c r="I78" s="82" t="str">
        <f t="shared" si="7"/>
        <v>[칠공사]</v>
      </c>
      <c r="J78" s="52"/>
      <c r="K78" s="52"/>
      <c r="L78" s="52"/>
      <c r="M78" s="52"/>
      <c r="N78" s="52"/>
      <c r="O78" s="52"/>
      <c r="P78" s="52"/>
      <c r="Q78" s="74"/>
      <c r="R78" s="75"/>
      <c r="S78" s="83"/>
      <c r="T78" s="84"/>
      <c r="U78" s="84"/>
      <c r="X78" s="2"/>
      <c r="Y78" s="78"/>
    </row>
    <row r="79" spans="1:25" ht="18.75" customHeight="1">
      <c r="A79" s="7"/>
      <c r="B79" s="209"/>
      <c r="C79" s="87"/>
      <c r="D79" s="10" t="s">
        <v>46</v>
      </c>
      <c r="E79" s="8"/>
      <c r="F79" s="17" t="s">
        <v>47</v>
      </c>
      <c r="G79" s="7" t="s">
        <v>37</v>
      </c>
      <c r="H79" s="63">
        <v>219.82031999999998</v>
      </c>
      <c r="I79" s="192" t="str">
        <f t="shared" si="7"/>
        <v>녹막이페인트벽체2회㎡</v>
      </c>
      <c r="J79" s="52"/>
      <c r="K79" s="52" t="str">
        <f t="shared" si="16"/>
        <v/>
      </c>
      <c r="L79" s="52"/>
      <c r="M79" s="52" t="str">
        <f t="shared" si="17"/>
        <v/>
      </c>
      <c r="N79" s="52"/>
      <c r="O79" s="52" t="str">
        <f t="shared" si="18"/>
        <v/>
      </c>
      <c r="P79" s="52">
        <f>SUM(K79,M79,O79)</f>
        <v>0</v>
      </c>
      <c r="Q79" s="74"/>
      <c r="R79" s="75" t="str">
        <f>"제"&amp;VLOOKUP($I:$I,[4]목록!$A:$M,2,FALSE)&amp;"호표"</f>
        <v>제219호표</v>
      </c>
      <c r="S79" s="83"/>
      <c r="T79" s="84"/>
      <c r="U79" s="85"/>
      <c r="V79" s="88"/>
      <c r="Y79" s="78" t="s">
        <v>207</v>
      </c>
    </row>
    <row r="80" spans="1:25" ht="18.75" customHeight="1">
      <c r="A80" s="7"/>
      <c r="B80" s="209"/>
      <c r="C80" s="87"/>
      <c r="D80" s="10" t="s">
        <v>651</v>
      </c>
      <c r="E80" s="8"/>
      <c r="F80" s="10" t="s">
        <v>652</v>
      </c>
      <c r="G80" s="7" t="s">
        <v>37</v>
      </c>
      <c r="H80" s="49">
        <v>219.82031999999998</v>
      </c>
      <c r="I80" s="82" t="str">
        <f t="shared" si="7"/>
        <v>철골 내화 피복뿜칠2시간내화, THK=20mm내외㎡</v>
      </c>
      <c r="J80" s="52"/>
      <c r="K80" s="52" t="str">
        <f t="shared" si="16"/>
        <v/>
      </c>
      <c r="L80" s="52"/>
      <c r="M80" s="52" t="str">
        <f t="shared" si="17"/>
        <v/>
      </c>
      <c r="N80" s="52"/>
      <c r="O80" s="52" t="str">
        <f t="shared" si="18"/>
        <v/>
      </c>
      <c r="P80" s="52">
        <f>SUM(K80,M80,O80)</f>
        <v>0</v>
      </c>
      <c r="Q80" s="74"/>
      <c r="R80" s="75" t="str">
        <f>"제"&amp;VLOOKUP($I:$I,[4]목록!$A:$M,2,FALSE)&amp;"호표"</f>
        <v>제220호표</v>
      </c>
      <c r="S80" s="83"/>
      <c r="T80" s="84"/>
      <c r="U80" s="85"/>
      <c r="Y80" s="78" t="s">
        <v>207</v>
      </c>
    </row>
    <row r="81" spans="1:25" ht="18.75" customHeight="1">
      <c r="A81" s="7"/>
      <c r="B81" s="209"/>
      <c r="C81" s="87"/>
      <c r="D81" s="10"/>
      <c r="E81" s="8"/>
      <c r="F81" s="17"/>
      <c r="G81" s="7"/>
      <c r="H81" s="15"/>
      <c r="I81" s="82" t="str">
        <f t="shared" si="7"/>
        <v/>
      </c>
      <c r="J81" s="52"/>
      <c r="K81" s="52"/>
      <c r="L81" s="52"/>
      <c r="M81" s="52"/>
      <c r="N81" s="52"/>
      <c r="O81" s="52"/>
      <c r="P81" s="52"/>
      <c r="Q81" s="74"/>
      <c r="R81" s="75"/>
      <c r="S81" s="83"/>
      <c r="T81" s="84"/>
      <c r="U81" s="84"/>
      <c r="X81" s="105"/>
      <c r="Y81" s="106"/>
    </row>
    <row r="82" spans="1:25" ht="18.75" customHeight="1">
      <c r="A82" s="7"/>
      <c r="B82" s="86" t="s">
        <v>9</v>
      </c>
      <c r="C82" s="87"/>
      <c r="D82" s="10" t="s">
        <v>208</v>
      </c>
      <c r="E82" s="8"/>
      <c r="F82" s="17"/>
      <c r="G82" s="7"/>
      <c r="H82" s="15"/>
      <c r="I82" s="82" t="str">
        <f t="shared" si="7"/>
        <v>[방통공사]</v>
      </c>
      <c r="J82" s="52"/>
      <c r="K82" s="52"/>
      <c r="L82" s="52"/>
      <c r="M82" s="52"/>
      <c r="N82" s="52"/>
      <c r="O82" s="52"/>
      <c r="P82" s="52"/>
      <c r="Q82" s="74"/>
      <c r="R82" s="75"/>
      <c r="S82" s="83"/>
      <c r="T82" s="84"/>
      <c r="U82" s="84"/>
      <c r="X82" s="2"/>
      <c r="Y82" s="78"/>
    </row>
    <row r="83" spans="1:25" ht="18.75" customHeight="1">
      <c r="A83" s="7"/>
      <c r="B83" s="209"/>
      <c r="C83" s="87"/>
      <c r="D83" s="10" t="s">
        <v>78</v>
      </c>
      <c r="E83" s="8"/>
      <c r="F83" s="17" t="s">
        <v>209</v>
      </c>
      <c r="G83" s="7" t="s">
        <v>210</v>
      </c>
      <c r="H83" s="49">
        <v>77.004000000000005</v>
      </c>
      <c r="I83" s="192" t="str">
        <f t="shared" si="7"/>
        <v>모르타르 기계바름바닥, T=150, 구배없음㎡</v>
      </c>
      <c r="J83" s="52"/>
      <c r="K83" s="52" t="str">
        <f t="shared" si="16"/>
        <v/>
      </c>
      <c r="L83" s="52"/>
      <c r="M83" s="52" t="str">
        <f t="shared" si="17"/>
        <v/>
      </c>
      <c r="N83" s="52"/>
      <c r="O83" s="52" t="str">
        <f t="shared" si="18"/>
        <v/>
      </c>
      <c r="P83" s="52">
        <f>SUM(K83,M83,O83)</f>
        <v>0</v>
      </c>
      <c r="Q83" s="74"/>
      <c r="R83" s="75" t="str">
        <f>"제"&amp;VLOOKUP($I:$I,[4]목록!$A:$M,2,FALSE)&amp;"호표"</f>
        <v>제50호표</v>
      </c>
      <c r="S83" s="83"/>
      <c r="T83" s="84"/>
      <c r="U83" s="85"/>
      <c r="V83" s="88"/>
      <c r="Y83" s="78" t="s">
        <v>211</v>
      </c>
    </row>
    <row r="84" spans="1:25" ht="18.75" customHeight="1">
      <c r="A84" s="7"/>
      <c r="B84" s="209"/>
      <c r="C84" s="87"/>
      <c r="D84" s="10"/>
      <c r="E84" s="8"/>
      <c r="F84" s="17"/>
      <c r="G84" s="7"/>
      <c r="H84" s="15"/>
      <c r="I84" s="82" t="str">
        <f t="shared" si="7"/>
        <v/>
      </c>
      <c r="J84" s="52"/>
      <c r="K84" s="52"/>
      <c r="M84" s="52"/>
      <c r="N84" s="52"/>
      <c r="O84" s="52"/>
      <c r="P84" s="52"/>
      <c r="Q84" s="74"/>
      <c r="R84" s="75"/>
      <c r="S84" s="83"/>
      <c r="T84" s="84"/>
      <c r="U84" s="84"/>
      <c r="X84" s="105"/>
      <c r="Y84" s="106"/>
    </row>
    <row r="85" spans="1:25" ht="18.75" customHeight="1">
      <c r="A85" s="7"/>
      <c r="B85" s="209"/>
      <c r="C85" s="87"/>
      <c r="D85" s="10"/>
      <c r="E85" s="8"/>
      <c r="F85" s="17"/>
      <c r="G85" s="7"/>
      <c r="H85" s="15"/>
      <c r="I85" s="82" t="str">
        <f t="shared" si="7"/>
        <v/>
      </c>
      <c r="J85" s="52"/>
      <c r="K85" s="52"/>
      <c r="L85" s="52"/>
      <c r="M85" s="52"/>
      <c r="N85" s="52"/>
      <c r="O85" s="52"/>
      <c r="P85" s="52"/>
      <c r="Q85" s="74"/>
      <c r="R85" s="75"/>
      <c r="S85" s="83"/>
      <c r="T85" s="84"/>
      <c r="U85" s="84"/>
      <c r="X85" s="105"/>
      <c r="Y85" s="106"/>
    </row>
    <row r="86" spans="1:25" ht="18.75" customHeight="1">
      <c r="A86" s="7"/>
      <c r="B86" s="209"/>
      <c r="C86" s="87"/>
      <c r="D86" s="10"/>
      <c r="E86" s="8"/>
      <c r="F86" s="17"/>
      <c r="G86" s="7"/>
      <c r="H86" s="15"/>
      <c r="I86" s="82" t="str">
        <f t="shared" si="7"/>
        <v/>
      </c>
      <c r="J86" s="52"/>
      <c r="K86" s="52"/>
      <c r="L86" s="52"/>
      <c r="M86" s="52"/>
      <c r="N86" s="52"/>
      <c r="O86" s="52"/>
      <c r="P86" s="52"/>
      <c r="Q86" s="74"/>
      <c r="R86" s="75"/>
      <c r="S86" s="83"/>
      <c r="T86" s="84"/>
      <c r="U86" s="84"/>
      <c r="X86" s="105"/>
      <c r="Y86" s="106"/>
    </row>
    <row r="87" spans="1:25" ht="18.75" customHeight="1">
      <c r="A87" s="7"/>
      <c r="B87" s="209"/>
      <c r="C87" s="87"/>
      <c r="D87" s="10"/>
      <c r="E87" s="8"/>
      <c r="F87" s="17"/>
      <c r="G87" s="7"/>
      <c r="H87" s="15"/>
      <c r="I87" s="82" t="str">
        <f t="shared" ref="I87:I118" si="19">CONCATENATE(D87,F87,G87)</f>
        <v/>
      </c>
      <c r="J87" s="52"/>
      <c r="K87" s="52"/>
      <c r="L87" s="52"/>
      <c r="M87" s="52"/>
      <c r="N87" s="52"/>
      <c r="O87" s="52"/>
      <c r="P87" s="52"/>
      <c r="Q87" s="74"/>
      <c r="R87" s="75"/>
      <c r="S87" s="83"/>
      <c r="T87" s="84"/>
      <c r="U87" s="84"/>
      <c r="X87" s="105"/>
      <c r="Y87" s="106"/>
    </row>
    <row r="88" spans="1:25" ht="18.75" customHeight="1">
      <c r="A88" s="7"/>
      <c r="B88" s="209"/>
      <c r="C88" s="87"/>
      <c r="D88" s="10"/>
      <c r="E88" s="8"/>
      <c r="F88" s="17"/>
      <c r="G88" s="7"/>
      <c r="H88" s="15"/>
      <c r="I88" s="82" t="str">
        <f t="shared" si="19"/>
        <v/>
      </c>
      <c r="J88" s="52"/>
      <c r="K88" s="52"/>
      <c r="L88" s="52"/>
      <c r="M88" s="52"/>
      <c r="N88" s="52"/>
      <c r="O88" s="52"/>
      <c r="P88" s="52"/>
      <c r="Q88" s="74"/>
      <c r="R88" s="75"/>
      <c r="S88" s="83"/>
      <c r="T88" s="84"/>
      <c r="U88" s="84"/>
      <c r="X88" s="105"/>
      <c r="Y88" s="106"/>
    </row>
    <row r="89" spans="1:25" ht="18.75" customHeight="1">
      <c r="A89" s="7"/>
      <c r="B89" s="209"/>
      <c r="C89" s="87"/>
      <c r="D89" s="10"/>
      <c r="E89" s="8"/>
      <c r="F89" s="17"/>
      <c r="G89" s="7"/>
      <c r="H89" s="15"/>
      <c r="I89" s="82" t="str">
        <f t="shared" si="19"/>
        <v/>
      </c>
      <c r="J89" s="52"/>
      <c r="K89" s="52"/>
      <c r="L89" s="52"/>
      <c r="M89" s="52"/>
      <c r="N89" s="52"/>
      <c r="O89" s="52"/>
      <c r="P89" s="52"/>
      <c r="Q89" s="74"/>
      <c r="R89" s="75"/>
      <c r="S89" s="83"/>
      <c r="T89" s="84"/>
      <c r="U89" s="84"/>
      <c r="X89" s="105"/>
      <c r="Y89" s="106"/>
    </row>
    <row r="90" spans="1:25" ht="18.75" customHeight="1">
      <c r="A90" s="7"/>
      <c r="B90" s="209"/>
      <c r="C90" s="87"/>
      <c r="D90" s="10"/>
      <c r="E90" s="8"/>
      <c r="F90" s="17"/>
      <c r="G90" s="7"/>
      <c r="H90" s="15"/>
      <c r="I90" s="82" t="str">
        <f t="shared" si="19"/>
        <v/>
      </c>
      <c r="J90" s="52"/>
      <c r="K90" s="52"/>
      <c r="L90" s="52"/>
      <c r="M90" s="52"/>
      <c r="N90" s="52"/>
      <c r="O90" s="52"/>
      <c r="P90" s="52"/>
      <c r="Q90" s="74"/>
      <c r="R90" s="75"/>
      <c r="S90" s="83"/>
      <c r="T90" s="84"/>
      <c r="U90" s="84"/>
      <c r="X90" s="105"/>
      <c r="Y90" s="106"/>
    </row>
    <row r="91" spans="1:25" ht="18.75" customHeight="1">
      <c r="A91" s="7"/>
      <c r="B91" s="209"/>
      <c r="C91" s="87"/>
      <c r="D91" s="10"/>
      <c r="E91" s="8"/>
      <c r="F91" s="17"/>
      <c r="G91" s="7"/>
      <c r="H91" s="49"/>
      <c r="I91" s="82" t="str">
        <f t="shared" si="19"/>
        <v/>
      </c>
      <c r="J91" s="52"/>
      <c r="K91" s="52"/>
      <c r="L91" s="52"/>
      <c r="M91" s="52"/>
      <c r="N91" s="52"/>
      <c r="O91" s="52"/>
      <c r="P91" s="52"/>
      <c r="Q91" s="74"/>
      <c r="R91" s="75"/>
      <c r="S91" s="83"/>
      <c r="T91" s="84"/>
      <c r="U91" s="85"/>
      <c r="Y91" s="78"/>
    </row>
    <row r="92" spans="1:25" ht="18.75" customHeight="1">
      <c r="A92" s="7"/>
      <c r="B92" s="209"/>
      <c r="C92" s="87"/>
      <c r="D92" s="10"/>
      <c r="E92" s="8"/>
      <c r="F92" s="17"/>
      <c r="G92" s="7"/>
      <c r="H92" s="15"/>
      <c r="I92" s="82" t="str">
        <f t="shared" si="19"/>
        <v/>
      </c>
      <c r="J92" s="52"/>
      <c r="K92" s="52"/>
      <c r="L92" s="52"/>
      <c r="M92" s="52"/>
      <c r="N92" s="52"/>
      <c r="O92" s="52"/>
      <c r="P92" s="52"/>
      <c r="Q92" s="74"/>
      <c r="R92" s="75"/>
      <c r="S92" s="83"/>
      <c r="T92" s="84"/>
      <c r="U92" s="84"/>
      <c r="X92" s="105"/>
      <c r="Y92" s="106"/>
    </row>
    <row r="93" spans="1:25" ht="18.75" customHeight="1">
      <c r="A93" s="7"/>
      <c r="B93" s="209"/>
      <c r="C93" s="87"/>
      <c r="D93" s="10"/>
      <c r="E93" s="8"/>
      <c r="F93" s="17"/>
      <c r="G93" s="7"/>
      <c r="H93" s="15"/>
      <c r="I93" s="82" t="str">
        <f t="shared" si="19"/>
        <v/>
      </c>
      <c r="J93" s="52"/>
      <c r="K93" s="52"/>
      <c r="L93" s="52"/>
      <c r="M93" s="52"/>
      <c r="N93" s="52"/>
      <c r="O93" s="52"/>
      <c r="P93" s="52"/>
      <c r="Q93" s="74"/>
      <c r="R93" s="75"/>
      <c r="S93" s="83"/>
      <c r="T93" s="84"/>
      <c r="U93" s="84"/>
      <c r="X93" s="105"/>
      <c r="Y93" s="106"/>
    </row>
    <row r="94" spans="1:25" ht="18.75" customHeight="1">
      <c r="A94" s="7"/>
      <c r="B94" s="209"/>
      <c r="C94" s="87"/>
      <c r="D94" s="10"/>
      <c r="E94" s="8"/>
      <c r="F94" s="17"/>
      <c r="G94" s="7"/>
      <c r="H94" s="49"/>
      <c r="I94" s="82" t="str">
        <f t="shared" si="19"/>
        <v/>
      </c>
      <c r="J94" s="52"/>
      <c r="K94" s="52"/>
      <c r="L94" s="52"/>
      <c r="M94" s="52"/>
      <c r="N94" s="52"/>
      <c r="O94" s="52"/>
      <c r="P94" s="52"/>
      <c r="Q94" s="74"/>
      <c r="R94" s="75"/>
      <c r="S94" s="83"/>
      <c r="T94" s="84"/>
      <c r="U94" s="85"/>
      <c r="Y94" s="78"/>
    </row>
    <row r="95" spans="1:25" ht="18.75" customHeight="1">
      <c r="A95" s="7"/>
      <c r="B95" s="209"/>
      <c r="C95" s="87"/>
      <c r="D95" s="10"/>
      <c r="E95" s="8"/>
      <c r="F95" s="17"/>
      <c r="G95" s="7"/>
      <c r="H95" s="15"/>
      <c r="I95" s="82" t="str">
        <f t="shared" si="19"/>
        <v/>
      </c>
      <c r="J95" s="52"/>
      <c r="K95" s="52"/>
      <c r="L95" s="52"/>
      <c r="M95" s="52"/>
      <c r="N95" s="52"/>
      <c r="O95" s="52"/>
      <c r="P95" s="52"/>
      <c r="Q95" s="74"/>
      <c r="R95" s="75"/>
      <c r="S95" s="83"/>
      <c r="T95" s="84"/>
      <c r="U95" s="84"/>
      <c r="X95" s="105"/>
      <c r="Y95" s="106"/>
    </row>
    <row r="96" spans="1:25" ht="18.75" customHeight="1">
      <c r="A96" s="7"/>
      <c r="B96" s="209"/>
      <c r="C96" s="87"/>
      <c r="D96" s="10"/>
      <c r="E96" s="8"/>
      <c r="F96" s="17"/>
      <c r="G96" s="7"/>
      <c r="H96" s="15"/>
      <c r="I96" s="82" t="str">
        <f t="shared" si="19"/>
        <v/>
      </c>
      <c r="J96" s="52"/>
      <c r="K96" s="52"/>
      <c r="L96" s="52"/>
      <c r="M96" s="52"/>
      <c r="N96" s="52"/>
      <c r="O96" s="52"/>
      <c r="P96" s="52"/>
      <c r="Q96" s="74"/>
      <c r="R96" s="75"/>
      <c r="S96" s="83"/>
      <c r="T96" s="84"/>
      <c r="U96" s="84"/>
      <c r="X96" s="105"/>
      <c r="Y96" s="106"/>
    </row>
    <row r="97" spans="1:26" ht="18.75" customHeight="1">
      <c r="A97" s="7"/>
      <c r="B97" s="209"/>
      <c r="C97" s="87"/>
      <c r="D97" s="10"/>
      <c r="E97" s="8"/>
      <c r="F97" s="17"/>
      <c r="G97" s="7"/>
      <c r="H97" s="15"/>
      <c r="I97" s="82" t="str">
        <f t="shared" si="19"/>
        <v/>
      </c>
      <c r="J97" s="52"/>
      <c r="K97" s="52"/>
      <c r="L97" s="52"/>
      <c r="M97" s="52"/>
      <c r="N97" s="52"/>
      <c r="O97" s="52"/>
      <c r="P97" s="52"/>
      <c r="Q97" s="74"/>
      <c r="R97" s="75"/>
      <c r="S97" s="83"/>
      <c r="T97" s="84"/>
      <c r="U97" s="84"/>
      <c r="X97" s="105"/>
      <c r="Y97" s="106"/>
    </row>
    <row r="98" spans="1:26" ht="18.75" customHeight="1">
      <c r="A98" s="7"/>
      <c r="B98" s="209"/>
      <c r="C98" s="87"/>
      <c r="D98" s="10"/>
      <c r="E98" s="8"/>
      <c r="F98" s="17"/>
      <c r="G98" s="7"/>
      <c r="H98" s="15"/>
      <c r="I98" s="82" t="str">
        <f t="shared" si="19"/>
        <v/>
      </c>
      <c r="J98" s="52"/>
      <c r="K98" s="52"/>
      <c r="L98" s="52"/>
      <c r="M98" s="52"/>
      <c r="N98" s="52"/>
      <c r="O98" s="52"/>
      <c r="P98" s="52"/>
      <c r="Q98" s="74"/>
      <c r="R98" s="75"/>
      <c r="S98" s="83"/>
      <c r="T98" s="84"/>
      <c r="U98" s="84"/>
      <c r="X98" s="105"/>
      <c r="Y98" s="106"/>
    </row>
    <row r="99" spans="1:26" ht="18.75" customHeight="1">
      <c r="A99" s="7"/>
      <c r="B99" s="209"/>
      <c r="C99" s="87"/>
      <c r="D99" s="10"/>
      <c r="E99" s="8"/>
      <c r="F99" s="17"/>
      <c r="G99" s="7"/>
      <c r="H99" s="15"/>
      <c r="I99" s="82" t="str">
        <f t="shared" si="19"/>
        <v/>
      </c>
      <c r="J99" s="52"/>
      <c r="K99" s="52"/>
      <c r="L99" s="52"/>
      <c r="M99" s="52"/>
      <c r="N99" s="52"/>
      <c r="O99" s="52"/>
      <c r="P99" s="52"/>
      <c r="Q99" s="74"/>
      <c r="R99" s="75"/>
      <c r="S99" s="83"/>
      <c r="T99" s="84"/>
      <c r="U99" s="84"/>
      <c r="X99" s="105"/>
      <c r="Y99" s="106"/>
    </row>
    <row r="100" spans="1:26" ht="18.75" customHeight="1">
      <c r="A100" s="7"/>
      <c r="B100" s="209"/>
      <c r="C100" s="87"/>
      <c r="D100" s="10"/>
      <c r="E100" s="8"/>
      <c r="F100" s="17"/>
      <c r="G100" s="7"/>
      <c r="H100" s="15"/>
      <c r="I100" s="82" t="str">
        <f t="shared" si="19"/>
        <v/>
      </c>
      <c r="J100" s="52"/>
      <c r="K100" s="52"/>
      <c r="L100" s="52"/>
      <c r="M100" s="52"/>
      <c r="N100" s="52"/>
      <c r="O100" s="52"/>
      <c r="P100" s="52"/>
      <c r="Q100" s="74"/>
      <c r="R100" s="75"/>
      <c r="S100" s="83"/>
      <c r="T100" s="84"/>
      <c r="U100" s="84"/>
      <c r="X100" s="105"/>
      <c r="Y100" s="106"/>
    </row>
    <row r="101" spans="1:26" s="96" customFormat="1" ht="18.75" customHeight="1">
      <c r="A101" s="89"/>
      <c r="B101" s="210"/>
      <c r="C101" s="37" t="s">
        <v>18</v>
      </c>
      <c r="D101" s="90"/>
      <c r="E101" s="38"/>
      <c r="F101" s="39"/>
      <c r="G101" s="40"/>
      <c r="H101" s="91"/>
      <c r="I101" s="82" t="str">
        <f t="shared" si="19"/>
        <v/>
      </c>
      <c r="J101" s="92"/>
      <c r="K101" s="92">
        <f>SUM(K54:K100)</f>
        <v>0</v>
      </c>
      <c r="L101" s="92"/>
      <c r="M101" s="92">
        <f>SUM(M54:M100)</f>
        <v>0</v>
      </c>
      <c r="N101" s="92"/>
      <c r="O101" s="92">
        <f>SUM(O54:O100)</f>
        <v>0</v>
      </c>
      <c r="P101" s="92">
        <f>SUM(K101,M101,O101)</f>
        <v>0</v>
      </c>
      <c r="Q101" s="93"/>
      <c r="R101" s="94"/>
      <c r="S101" s="95"/>
      <c r="T101" s="85"/>
      <c r="U101" s="85"/>
      <c r="W101" s="1"/>
      <c r="X101" s="105"/>
      <c r="Y101" s="97"/>
      <c r="Z101" s="191"/>
    </row>
    <row r="102" spans="1:26" ht="18.75" customHeight="1">
      <c r="A102" s="79">
        <f>인테리어집계!A10</f>
        <v>4</v>
      </c>
      <c r="B102" s="208"/>
      <c r="C102" s="80"/>
      <c r="D102" s="81" t="str">
        <f>인테리어집계!D10</f>
        <v>지하1층</v>
      </c>
      <c r="E102" s="8"/>
      <c r="F102" s="17">
        <f>인테리어집계!F10</f>
        <v>0</v>
      </c>
      <c r="G102" s="7"/>
      <c r="H102" s="15"/>
      <c r="I102" s="82" t="str">
        <f t="shared" si="19"/>
        <v>지하1층0</v>
      </c>
      <c r="J102" s="52"/>
      <c r="K102" s="52"/>
      <c r="L102" s="52"/>
      <c r="M102" s="52"/>
      <c r="N102" s="52"/>
      <c r="O102" s="52"/>
      <c r="P102" s="52"/>
      <c r="Q102" s="74"/>
      <c r="R102" s="75"/>
      <c r="S102" s="83"/>
      <c r="T102" s="84"/>
      <c r="U102" s="85"/>
      <c r="X102" s="105"/>
      <c r="Y102" s="78"/>
    </row>
    <row r="103" spans="1:26" ht="18.75" customHeight="1">
      <c r="A103" s="184">
        <f>인테리어집계!A11</f>
        <v>0</v>
      </c>
      <c r="B103" s="194" t="str">
        <f>인테리어집계!B11</f>
        <v>4-1</v>
      </c>
      <c r="C103" s="188"/>
      <c r="D103" s="189" t="str">
        <f>인테리어집계!D11</f>
        <v>공통벽체공사</v>
      </c>
      <c r="E103" s="8"/>
      <c r="F103" s="17">
        <f>인테리어집계!F11</f>
        <v>0</v>
      </c>
      <c r="G103" s="7"/>
      <c r="H103" s="15"/>
      <c r="I103" s="82" t="str">
        <f t="shared" si="19"/>
        <v>공통벽체공사0</v>
      </c>
      <c r="J103" s="52"/>
      <c r="K103" s="52"/>
      <c r="L103" s="52"/>
      <c r="M103" s="52"/>
      <c r="N103" s="52"/>
      <c r="O103" s="52"/>
      <c r="P103" s="52"/>
      <c r="Q103" s="74"/>
      <c r="R103" s="75"/>
      <c r="S103" s="83"/>
      <c r="T103" s="84"/>
      <c r="U103" s="85"/>
      <c r="X103" s="105"/>
      <c r="Y103" s="78"/>
    </row>
    <row r="104" spans="1:26" ht="18.75" customHeight="1">
      <c r="A104" s="7"/>
      <c r="B104" s="86" t="s">
        <v>9</v>
      </c>
      <c r="C104" s="87"/>
      <c r="D104" s="10" t="s">
        <v>188</v>
      </c>
      <c r="E104" s="8"/>
      <c r="F104" s="17"/>
      <c r="G104" s="7"/>
      <c r="H104" s="15"/>
      <c r="I104" s="82" t="str">
        <f t="shared" si="19"/>
        <v>[벽체]</v>
      </c>
      <c r="J104" s="52"/>
      <c r="K104" s="52"/>
      <c r="L104" s="52"/>
      <c r="M104" s="52"/>
      <c r="N104" s="52"/>
      <c r="O104" s="52"/>
      <c r="P104" s="52"/>
      <c r="Q104" s="74"/>
      <c r="R104" s="75"/>
      <c r="S104" s="83"/>
      <c r="T104" s="84"/>
      <c r="U104" s="84"/>
      <c r="X104" s="2"/>
      <c r="Y104" s="78"/>
    </row>
    <row r="105" spans="1:26" ht="18.75" customHeight="1">
      <c r="A105" s="7"/>
      <c r="B105" s="206"/>
      <c r="C105" s="87"/>
      <c r="D105" s="10" t="s">
        <v>1480</v>
      </c>
      <c r="E105" s="8"/>
      <c r="F105" s="17" t="s">
        <v>213</v>
      </c>
      <c r="G105" s="7" t="s">
        <v>210</v>
      </c>
      <c r="H105" s="15">
        <v>319.99</v>
      </c>
      <c r="I105" s="82" t="str">
        <f t="shared" si="19"/>
        <v>C-STUDC-STUD 65X45X0.8T㎡</v>
      </c>
      <c r="J105" s="52"/>
      <c r="K105" s="52" t="str">
        <f t="shared" ref="K105:K110" si="20">IF(J105="","",TRUNC(J105*$H105,0))</f>
        <v/>
      </c>
      <c r="L105" s="52"/>
      <c r="M105" s="52" t="str">
        <f t="shared" ref="M105:M110" si="21">IF(L105="","",TRUNC(L105*$H105,0))</f>
        <v/>
      </c>
      <c r="N105" s="52"/>
      <c r="O105" s="52" t="str">
        <f t="shared" ref="O105:O110" si="22">IF(N105="","",TRUNC(N105*$H105,0))</f>
        <v/>
      </c>
      <c r="P105" s="52">
        <f t="shared" ref="P105:P110" si="23">SUM(K105,M105,O105)</f>
        <v>0</v>
      </c>
      <c r="Q105" s="74"/>
      <c r="R105" s="75" t="str">
        <f>"제"&amp;VLOOKUP($I:$I,[4]목록!$A:$M,2,FALSE)&amp;"호표"</f>
        <v>제196호표</v>
      </c>
      <c r="S105" s="83"/>
      <c r="T105" s="84"/>
      <c r="U105" s="84"/>
      <c r="X105" s="2"/>
      <c r="Y105" s="131" t="s">
        <v>222</v>
      </c>
    </row>
    <row r="106" spans="1:26" ht="18.75" customHeight="1">
      <c r="A106" s="7"/>
      <c r="B106" s="206"/>
      <c r="C106" s="87"/>
      <c r="D106" s="10" t="s">
        <v>214</v>
      </c>
      <c r="E106" s="8"/>
      <c r="F106" s="17" t="s">
        <v>215</v>
      </c>
      <c r="G106" s="7" t="s">
        <v>210</v>
      </c>
      <c r="H106" s="15">
        <v>319.99</v>
      </c>
      <c r="I106" s="82" t="str">
        <f t="shared" si="19"/>
        <v>글라스울50T 글라스울 24K㎡</v>
      </c>
      <c r="J106" s="52"/>
      <c r="K106" s="52" t="str">
        <f t="shared" si="20"/>
        <v/>
      </c>
      <c r="L106" s="52"/>
      <c r="M106" s="52" t="str">
        <f t="shared" si="21"/>
        <v/>
      </c>
      <c r="N106" s="52"/>
      <c r="O106" s="52" t="str">
        <f t="shared" si="22"/>
        <v/>
      </c>
      <c r="P106" s="52">
        <f t="shared" si="23"/>
        <v>0</v>
      </c>
      <c r="Q106" s="74"/>
      <c r="R106" s="75" t="str">
        <f>"제"&amp;VLOOKUP($I:$I,[4]목록!$A:$M,2,FALSE)&amp;"호표"</f>
        <v>제204호표</v>
      </c>
      <c r="S106" s="83"/>
      <c r="T106" s="84"/>
      <c r="U106" s="84"/>
      <c r="X106" s="2"/>
      <c r="Y106" s="131" t="s">
        <v>222</v>
      </c>
    </row>
    <row r="107" spans="1:26" ht="18.75" customHeight="1">
      <c r="A107" s="7"/>
      <c r="B107" s="206"/>
      <c r="C107" s="87"/>
      <c r="D107" s="10" t="s">
        <v>359</v>
      </c>
      <c r="E107" s="8"/>
      <c r="F107" s="10" t="s">
        <v>456</v>
      </c>
      <c r="G107" s="7" t="s">
        <v>50</v>
      </c>
      <c r="H107" s="15">
        <v>47.82</v>
      </c>
      <c r="I107" s="82" t="str">
        <f t="shared" si="19"/>
        <v>ST'L 각파이프구조틀ㅁ-30*30*1.4T(S),@450㎡</v>
      </c>
      <c r="J107" s="52"/>
      <c r="K107" s="52" t="str">
        <f t="shared" si="20"/>
        <v/>
      </c>
      <c r="L107" s="52"/>
      <c r="M107" s="52" t="str">
        <f t="shared" si="21"/>
        <v/>
      </c>
      <c r="N107" s="52"/>
      <c r="O107" s="52" t="str">
        <f t="shared" si="22"/>
        <v/>
      </c>
      <c r="P107" s="52">
        <f t="shared" si="23"/>
        <v>0</v>
      </c>
      <c r="Q107" s="74"/>
      <c r="R107" s="75" t="str">
        <f>"제"&amp;VLOOKUP($I:$I,[4]목록!$A:$M,2,FALSE)&amp;"호표"</f>
        <v>제120호표</v>
      </c>
      <c r="S107" s="83"/>
      <c r="T107" s="84"/>
      <c r="U107" s="84"/>
      <c r="X107" s="2"/>
      <c r="Y107" s="131" t="s">
        <v>223</v>
      </c>
    </row>
    <row r="108" spans="1:26" ht="18.75" customHeight="1">
      <c r="A108" s="7"/>
      <c r="B108" s="206"/>
      <c r="C108" s="87"/>
      <c r="D108" s="10" t="s">
        <v>217</v>
      </c>
      <c r="E108" s="8"/>
      <c r="F108" s="17" t="s">
        <v>218</v>
      </c>
      <c r="G108" s="7" t="s">
        <v>210</v>
      </c>
      <c r="H108" s="15">
        <v>560.1</v>
      </c>
      <c r="I108" s="82" t="str">
        <f t="shared" si="19"/>
        <v>일반석고보드 취부T=9.5*1PLY㎡</v>
      </c>
      <c r="J108" s="52"/>
      <c r="K108" s="52" t="str">
        <f t="shared" si="20"/>
        <v/>
      </c>
      <c r="L108" s="52"/>
      <c r="M108" s="52" t="str">
        <f t="shared" si="21"/>
        <v/>
      </c>
      <c r="N108" s="52"/>
      <c r="O108" s="52" t="str">
        <f t="shared" si="22"/>
        <v/>
      </c>
      <c r="P108" s="52">
        <f t="shared" si="23"/>
        <v>0</v>
      </c>
      <c r="Q108" s="74"/>
      <c r="R108" s="75" t="str">
        <f>"제"&amp;VLOOKUP($I:$I,[4]목록!$A:$M,2,FALSE)&amp;"호표"</f>
        <v>제197호표</v>
      </c>
      <c r="S108" s="83"/>
      <c r="T108" s="84"/>
      <c r="U108" s="84"/>
      <c r="X108" s="2"/>
      <c r="Y108" s="131" t="s">
        <v>224</v>
      </c>
    </row>
    <row r="109" spans="1:26" ht="18.75" customHeight="1">
      <c r="A109" s="7"/>
      <c r="B109" s="206"/>
      <c r="C109" s="87"/>
      <c r="D109" s="10" t="s">
        <v>219</v>
      </c>
      <c r="E109" s="8"/>
      <c r="F109" s="17" t="s">
        <v>218</v>
      </c>
      <c r="G109" s="7" t="s">
        <v>210</v>
      </c>
      <c r="H109" s="15">
        <v>123.32</v>
      </c>
      <c r="I109" s="82" t="str">
        <f t="shared" si="19"/>
        <v>방수석고보드 취부T=9.5*1PLY㎡</v>
      </c>
      <c r="J109" s="52"/>
      <c r="K109" s="52" t="str">
        <f t="shared" si="20"/>
        <v/>
      </c>
      <c r="L109" s="52"/>
      <c r="M109" s="52" t="str">
        <f t="shared" si="21"/>
        <v/>
      </c>
      <c r="N109" s="52"/>
      <c r="O109" s="52" t="str">
        <f t="shared" si="22"/>
        <v/>
      </c>
      <c r="P109" s="52">
        <f t="shared" si="23"/>
        <v>0</v>
      </c>
      <c r="Q109" s="74"/>
      <c r="R109" s="75" t="str">
        <f>"제"&amp;VLOOKUP($I:$I,[4]목록!$A:$M,2,FALSE)&amp;"호표"</f>
        <v>제198호표</v>
      </c>
      <c r="S109" s="83"/>
      <c r="T109" s="84"/>
      <c r="U109" s="84"/>
      <c r="X109" s="2"/>
      <c r="Y109" s="131" t="s">
        <v>225</v>
      </c>
    </row>
    <row r="110" spans="1:26" ht="18.75" customHeight="1">
      <c r="A110" s="7"/>
      <c r="B110" s="209"/>
      <c r="C110" s="87"/>
      <c r="D110" s="10" t="s">
        <v>220</v>
      </c>
      <c r="E110" s="8"/>
      <c r="F110" s="17" t="s">
        <v>221</v>
      </c>
      <c r="G110" s="7" t="s">
        <v>210</v>
      </c>
      <c r="H110" s="15">
        <v>247.43</v>
      </c>
      <c r="I110" s="82" t="str">
        <f t="shared" si="19"/>
        <v>합판보강T=9*1PLY㎡</v>
      </c>
      <c r="J110" s="52"/>
      <c r="K110" s="52" t="str">
        <f t="shared" si="20"/>
        <v/>
      </c>
      <c r="L110" s="52"/>
      <c r="M110" s="52" t="str">
        <f t="shared" si="21"/>
        <v/>
      </c>
      <c r="N110" s="52"/>
      <c r="O110" s="52" t="str">
        <f t="shared" si="22"/>
        <v/>
      </c>
      <c r="P110" s="52">
        <f t="shared" si="23"/>
        <v>0</v>
      </c>
      <c r="Q110" s="74"/>
      <c r="R110" s="75" t="str">
        <f>"제"&amp;VLOOKUP($I:$I,[4]목록!$A:$M,2,FALSE)&amp;"호표"</f>
        <v>제80호표</v>
      </c>
      <c r="S110" s="83"/>
      <c r="T110" s="84"/>
      <c r="U110" s="84"/>
      <c r="X110" s="2"/>
      <c r="Y110" s="131" t="s">
        <v>226</v>
      </c>
    </row>
    <row r="111" spans="1:26" ht="18.75" customHeight="1">
      <c r="A111" s="7"/>
      <c r="B111" s="209"/>
      <c r="C111" s="87"/>
      <c r="D111" s="10"/>
      <c r="E111" s="8"/>
      <c r="F111" s="17"/>
      <c r="G111" s="7"/>
      <c r="H111" s="15"/>
      <c r="I111" s="82" t="str">
        <f t="shared" si="19"/>
        <v/>
      </c>
      <c r="J111" s="52"/>
      <c r="K111" s="52"/>
      <c r="L111" s="52"/>
      <c r="M111" s="52"/>
      <c r="N111" s="52"/>
      <c r="O111" s="52"/>
      <c r="P111" s="52"/>
      <c r="Q111" s="74"/>
      <c r="R111" s="75"/>
      <c r="S111" s="83"/>
      <c r="T111" s="84"/>
      <c r="U111" s="84"/>
      <c r="X111" s="105"/>
      <c r="Y111" s="106"/>
    </row>
    <row r="112" spans="1:26" ht="18.75" customHeight="1">
      <c r="A112" s="7"/>
      <c r="B112" s="86" t="s">
        <v>9</v>
      </c>
      <c r="C112" s="87"/>
      <c r="D112" s="10" t="s">
        <v>227</v>
      </c>
      <c r="E112" s="8"/>
      <c r="F112" s="17"/>
      <c r="G112" s="7"/>
      <c r="H112" s="15"/>
      <c r="I112" s="82" t="str">
        <f t="shared" si="19"/>
        <v>[파티션]</v>
      </c>
      <c r="J112" s="52"/>
      <c r="K112" s="52"/>
      <c r="L112" s="52"/>
      <c r="M112" s="52"/>
      <c r="N112" s="52"/>
      <c r="O112" s="52"/>
      <c r="P112" s="52"/>
      <c r="Q112" s="74"/>
      <c r="R112" s="75"/>
      <c r="S112" s="83"/>
      <c r="T112" s="84"/>
      <c r="U112" s="84"/>
      <c r="X112" s="2"/>
      <c r="Y112" s="78"/>
    </row>
    <row r="113" spans="1:26" ht="18.75" customHeight="1">
      <c r="A113" s="7"/>
      <c r="B113" s="206"/>
      <c r="C113" s="87"/>
      <c r="D113" s="10" t="s">
        <v>216</v>
      </c>
      <c r="E113" s="8"/>
      <c r="F113" s="17" t="s">
        <v>228</v>
      </c>
      <c r="G113" s="7" t="s">
        <v>19</v>
      </c>
      <c r="H113" s="15">
        <v>87.02</v>
      </c>
      <c r="I113" s="82" t="str">
        <f t="shared" si="19"/>
        <v>ST'L 각파이프구조틀ㅁ-50*50㎡</v>
      </c>
      <c r="J113" s="52"/>
      <c r="K113" s="52" t="str">
        <f>IF(J113="","",TRUNC(J113*$H113,0))</f>
        <v/>
      </c>
      <c r="L113" s="52"/>
      <c r="M113" s="52" t="str">
        <f>IF(L113="","",TRUNC(L113*$H113,0))</f>
        <v/>
      </c>
      <c r="N113" s="52"/>
      <c r="O113" s="52" t="str">
        <f>IF(N113="","",TRUNC(N113*$H113,0))</f>
        <v/>
      </c>
      <c r="P113" s="52">
        <f>SUM(K113,M113,O113)</f>
        <v>0</v>
      </c>
      <c r="Q113" s="74"/>
      <c r="R113" s="75" t="str">
        <f>"제"&amp;VLOOKUP($I:$I,[4]목록!$A:$M,2,FALSE)&amp;"호표"</f>
        <v>제122호표</v>
      </c>
      <c r="S113" s="83"/>
      <c r="T113" s="84"/>
      <c r="U113" s="84"/>
      <c r="X113" s="2"/>
      <c r="Y113" s="131" t="s">
        <v>229</v>
      </c>
    </row>
    <row r="114" spans="1:26" ht="18.75" customHeight="1">
      <c r="A114" s="7"/>
      <c r="B114" s="206"/>
      <c r="C114" s="87"/>
      <c r="D114" s="10" t="s">
        <v>217</v>
      </c>
      <c r="E114" s="8"/>
      <c r="F114" s="17" t="s">
        <v>218</v>
      </c>
      <c r="G114" s="7" t="s">
        <v>19</v>
      </c>
      <c r="H114" s="15">
        <v>145.55000000000001</v>
      </c>
      <c r="I114" s="82" t="str">
        <f t="shared" si="19"/>
        <v>일반석고보드 취부T=9.5*1PLY㎡</v>
      </c>
      <c r="J114" s="52"/>
      <c r="K114" s="52" t="str">
        <f>IF(J114="","",TRUNC(J114*$H114,0))</f>
        <v/>
      </c>
      <c r="L114" s="52"/>
      <c r="M114" s="52" t="str">
        <f>IF(L114="","",TRUNC(L114*$H114,0))</f>
        <v/>
      </c>
      <c r="N114" s="52"/>
      <c r="O114" s="52" t="str">
        <f>IF(N114="","",TRUNC(N114*$H114,0))</f>
        <v/>
      </c>
      <c r="P114" s="52">
        <f>SUM(K114,M114,O114)</f>
        <v>0</v>
      </c>
      <c r="Q114" s="74"/>
      <c r="R114" s="75" t="str">
        <f>"제"&amp;VLOOKUP($I:$I,[4]목록!$A:$M,2,FALSE)&amp;"호표"</f>
        <v>제197호표</v>
      </c>
      <c r="S114" s="83"/>
      <c r="T114" s="84"/>
      <c r="U114" s="84"/>
      <c r="X114" s="2"/>
      <c r="Y114" s="131" t="s">
        <v>230</v>
      </c>
    </row>
    <row r="115" spans="1:26" ht="18.75" customHeight="1">
      <c r="A115" s="7"/>
      <c r="B115" s="206"/>
      <c r="C115" s="87"/>
      <c r="D115" s="10" t="s">
        <v>220</v>
      </c>
      <c r="E115" s="8"/>
      <c r="F115" s="17" t="s">
        <v>221</v>
      </c>
      <c r="G115" s="7" t="s">
        <v>19</v>
      </c>
      <c r="H115" s="15">
        <v>42.39</v>
      </c>
      <c r="I115" s="82" t="str">
        <f t="shared" si="19"/>
        <v>합판보강T=9*1PLY㎡</v>
      </c>
      <c r="J115" s="52"/>
      <c r="K115" s="52" t="str">
        <f>IF(J115="","",TRUNC(J115*$H115,0))</f>
        <v/>
      </c>
      <c r="L115" s="52"/>
      <c r="M115" s="52" t="str">
        <f>IF(L115="","",TRUNC(L115*$H115,0))</f>
        <v/>
      </c>
      <c r="N115" s="52"/>
      <c r="O115" s="52" t="str">
        <f>IF(N115="","",TRUNC(N115*$H115,0))</f>
        <v/>
      </c>
      <c r="P115" s="52">
        <f>SUM(K115,M115,O115)</f>
        <v>0</v>
      </c>
      <c r="Q115" s="74"/>
      <c r="R115" s="75" t="str">
        <f>"제"&amp;VLOOKUP($I:$I,[4]목록!$A:$M,2,FALSE)&amp;"호표"</f>
        <v>제80호표</v>
      </c>
      <c r="S115" s="83"/>
      <c r="T115" s="84"/>
      <c r="U115" s="84"/>
      <c r="X115" s="2"/>
      <c r="Y115" s="131" t="s">
        <v>231</v>
      </c>
    </row>
    <row r="116" spans="1:26" ht="18.75" customHeight="1">
      <c r="A116" s="7"/>
      <c r="B116" s="209"/>
      <c r="C116" s="87"/>
      <c r="D116" s="10"/>
      <c r="E116" s="8"/>
      <c r="F116" s="17"/>
      <c r="G116" s="7"/>
      <c r="H116" s="15"/>
      <c r="I116" s="82" t="str">
        <f t="shared" si="19"/>
        <v/>
      </c>
      <c r="J116" s="52"/>
      <c r="K116" s="52"/>
      <c r="L116" s="52"/>
      <c r="M116" s="52"/>
      <c r="N116" s="52"/>
      <c r="O116" s="52"/>
      <c r="P116" s="52"/>
      <c r="Q116" s="74"/>
      <c r="R116" s="75"/>
      <c r="S116" s="83"/>
      <c r="T116" s="84"/>
      <c r="U116" s="84"/>
      <c r="X116" s="105"/>
      <c r="Y116" s="106"/>
    </row>
    <row r="117" spans="1:26" ht="18.75" customHeight="1">
      <c r="A117" s="7"/>
      <c r="B117" s="209"/>
      <c r="C117" s="87"/>
      <c r="D117" s="10"/>
      <c r="E117" s="8"/>
      <c r="F117" s="17"/>
      <c r="G117" s="7"/>
      <c r="H117" s="15"/>
      <c r="I117" s="82" t="str">
        <f t="shared" si="19"/>
        <v/>
      </c>
      <c r="J117" s="52"/>
      <c r="K117" s="52"/>
      <c r="L117" s="52"/>
      <c r="M117" s="52"/>
      <c r="N117" s="52"/>
      <c r="O117" s="52"/>
      <c r="P117" s="52"/>
      <c r="Q117" s="74"/>
      <c r="R117" s="75"/>
      <c r="S117" s="83"/>
      <c r="T117" s="84"/>
      <c r="U117" s="84"/>
      <c r="X117" s="105"/>
      <c r="Y117" s="106"/>
    </row>
    <row r="118" spans="1:26" ht="18.75" customHeight="1">
      <c r="A118" s="7"/>
      <c r="B118" s="209"/>
      <c r="C118" s="87"/>
      <c r="D118" s="10"/>
      <c r="E118" s="8"/>
      <c r="F118" s="17"/>
      <c r="G118" s="7"/>
      <c r="H118" s="15"/>
      <c r="I118" s="82" t="str">
        <f t="shared" si="19"/>
        <v/>
      </c>
      <c r="J118" s="52"/>
      <c r="K118" s="52"/>
      <c r="L118" s="52"/>
      <c r="M118" s="52"/>
      <c r="N118" s="52"/>
      <c r="O118" s="52"/>
      <c r="P118" s="52"/>
      <c r="Q118" s="74"/>
      <c r="R118" s="75"/>
      <c r="S118" s="83"/>
      <c r="T118" s="84"/>
      <c r="U118" s="84"/>
      <c r="X118" s="105"/>
      <c r="Y118" s="106"/>
    </row>
    <row r="119" spans="1:26" ht="18.75" customHeight="1">
      <c r="A119" s="7"/>
      <c r="B119" s="209"/>
      <c r="C119" s="87"/>
      <c r="D119" s="10"/>
      <c r="E119" s="8"/>
      <c r="F119" s="17"/>
      <c r="G119" s="7"/>
      <c r="H119" s="15"/>
      <c r="I119" s="82" t="str">
        <f t="shared" ref="I119:I151" si="24">CONCATENATE(D119,F119,G119)</f>
        <v/>
      </c>
      <c r="J119" s="52"/>
      <c r="K119" s="52"/>
      <c r="L119" s="52"/>
      <c r="M119" s="52"/>
      <c r="N119" s="52"/>
      <c r="O119" s="52"/>
      <c r="P119" s="52"/>
      <c r="Q119" s="74"/>
      <c r="R119" s="75"/>
      <c r="S119" s="83"/>
      <c r="T119" s="84"/>
      <c r="U119" s="84"/>
      <c r="X119" s="105"/>
      <c r="Y119" s="106"/>
    </row>
    <row r="120" spans="1:26" ht="18.75" customHeight="1">
      <c r="A120" s="7"/>
      <c r="B120" s="209"/>
      <c r="C120" s="87"/>
      <c r="D120" s="10"/>
      <c r="E120" s="8"/>
      <c r="F120" s="17"/>
      <c r="G120" s="7"/>
      <c r="H120" s="15"/>
      <c r="I120" s="82" t="str">
        <f t="shared" si="24"/>
        <v/>
      </c>
      <c r="J120" s="52"/>
      <c r="K120" s="52"/>
      <c r="L120" s="52"/>
      <c r="M120" s="52"/>
      <c r="N120" s="52"/>
      <c r="O120" s="52"/>
      <c r="P120" s="52"/>
      <c r="Q120" s="74"/>
      <c r="R120" s="75"/>
      <c r="S120" s="83"/>
      <c r="T120" s="84"/>
      <c r="U120" s="84"/>
      <c r="X120" s="105"/>
      <c r="Y120" s="106"/>
    </row>
    <row r="121" spans="1:26" ht="18.75" customHeight="1">
      <c r="A121" s="7"/>
      <c r="B121" s="209"/>
      <c r="C121" s="87"/>
      <c r="D121" s="10"/>
      <c r="E121" s="8"/>
      <c r="F121" s="17"/>
      <c r="G121" s="7"/>
      <c r="H121" s="15"/>
      <c r="I121" s="82" t="str">
        <f>CONCATENATE(D121,F121,G121)</f>
        <v/>
      </c>
      <c r="J121" s="52"/>
      <c r="K121" s="52"/>
      <c r="L121" s="52"/>
      <c r="M121" s="52"/>
      <c r="N121" s="52"/>
      <c r="O121" s="52"/>
      <c r="P121" s="52"/>
      <c r="Q121" s="74"/>
      <c r="R121" s="75"/>
      <c r="S121" s="83"/>
      <c r="T121" s="84"/>
      <c r="U121" s="84"/>
      <c r="X121" s="105"/>
      <c r="Y121" s="106"/>
    </row>
    <row r="122" spans="1:26" ht="18.75" customHeight="1">
      <c r="A122" s="7"/>
      <c r="B122" s="209"/>
      <c r="C122" s="87"/>
      <c r="D122" s="10"/>
      <c r="E122" s="8"/>
      <c r="F122" s="17"/>
      <c r="G122" s="7"/>
      <c r="H122" s="15"/>
      <c r="I122" s="82" t="str">
        <f t="shared" si="24"/>
        <v/>
      </c>
      <c r="J122" s="52"/>
      <c r="K122" s="52"/>
      <c r="L122" s="52"/>
      <c r="M122" s="52"/>
      <c r="N122" s="52"/>
      <c r="O122" s="52"/>
      <c r="P122" s="52"/>
      <c r="Q122" s="74"/>
      <c r="R122" s="75"/>
      <c r="S122" s="83"/>
      <c r="T122" s="84"/>
      <c r="U122" s="84"/>
      <c r="X122" s="105"/>
      <c r="Y122" s="106"/>
    </row>
    <row r="123" spans="1:26" ht="18.75" customHeight="1">
      <c r="A123" s="7"/>
      <c r="B123" s="209"/>
      <c r="C123" s="87"/>
      <c r="D123" s="10"/>
      <c r="E123" s="8"/>
      <c r="F123" s="17"/>
      <c r="G123" s="7"/>
      <c r="H123" s="15"/>
      <c r="I123" s="82" t="str">
        <f t="shared" si="24"/>
        <v/>
      </c>
      <c r="J123" s="52"/>
      <c r="K123" s="52"/>
      <c r="L123" s="52"/>
      <c r="M123" s="52"/>
      <c r="N123" s="52"/>
      <c r="O123" s="52"/>
      <c r="P123" s="52"/>
      <c r="Q123" s="74"/>
      <c r="R123" s="75"/>
      <c r="S123" s="83"/>
      <c r="T123" s="84"/>
      <c r="U123" s="84"/>
      <c r="X123" s="105"/>
      <c r="Y123" s="106"/>
    </row>
    <row r="124" spans="1:26" ht="18.75" customHeight="1">
      <c r="A124" s="7"/>
      <c r="B124" s="209"/>
      <c r="C124" s="87"/>
      <c r="D124" s="10"/>
      <c r="E124" s="8"/>
      <c r="F124" s="17"/>
      <c r="G124" s="7"/>
      <c r="H124" s="15"/>
      <c r="I124" s="82" t="str">
        <f t="shared" si="24"/>
        <v/>
      </c>
      <c r="J124" s="52"/>
      <c r="K124" s="52"/>
      <c r="L124" s="52"/>
      <c r="M124" s="52"/>
      <c r="N124" s="52"/>
      <c r="O124" s="52"/>
      <c r="P124" s="52"/>
      <c r="Q124" s="74"/>
      <c r="R124" s="75"/>
      <c r="S124" s="83"/>
      <c r="T124" s="84"/>
      <c r="U124" s="84"/>
      <c r="X124" s="105"/>
      <c r="Y124" s="106"/>
    </row>
    <row r="125" spans="1:26" s="96" customFormat="1" ht="18.75" customHeight="1">
      <c r="A125" s="89"/>
      <c r="B125" s="210"/>
      <c r="C125" s="37" t="s">
        <v>121</v>
      </c>
      <c r="D125" s="90"/>
      <c r="E125" s="38"/>
      <c r="F125" s="39"/>
      <c r="G125" s="40"/>
      <c r="H125" s="91"/>
      <c r="I125" s="82" t="str">
        <f t="shared" si="24"/>
        <v/>
      </c>
      <c r="J125" s="92"/>
      <c r="K125" s="92">
        <f>SUM(K104:K124)</f>
        <v>0</v>
      </c>
      <c r="L125" s="92"/>
      <c r="M125" s="92">
        <f>SUM(M104:M124)</f>
        <v>0</v>
      </c>
      <c r="N125" s="92"/>
      <c r="O125" s="92">
        <f>SUM(O104:O124)</f>
        <v>0</v>
      </c>
      <c r="P125" s="92">
        <f>SUM(K125,M125,O125)</f>
        <v>0</v>
      </c>
      <c r="Q125" s="93"/>
      <c r="R125" s="94"/>
      <c r="S125" s="95"/>
      <c r="T125" s="85"/>
      <c r="U125" s="85"/>
      <c r="W125" s="1"/>
      <c r="X125" s="105"/>
      <c r="Y125" s="97"/>
      <c r="Z125" s="191"/>
    </row>
    <row r="126" spans="1:26" ht="18.75" customHeight="1">
      <c r="A126" s="184">
        <f>인테리어집계!A12</f>
        <v>0</v>
      </c>
      <c r="B126" s="194" t="str">
        <f>인테리어집계!B12</f>
        <v>4-2</v>
      </c>
      <c r="C126" s="188"/>
      <c r="D126" s="189" t="str">
        <f>인테리어집계!D12</f>
        <v>벽체마감공사</v>
      </c>
      <c r="E126" s="8"/>
      <c r="F126" s="17"/>
      <c r="G126" s="7"/>
      <c r="H126" s="15"/>
      <c r="I126" s="82" t="str">
        <f t="shared" si="24"/>
        <v>벽체마감공사</v>
      </c>
      <c r="J126" s="52"/>
      <c r="K126" s="52"/>
      <c r="L126" s="52"/>
      <c r="M126" s="52"/>
      <c r="N126" s="52"/>
      <c r="O126" s="52"/>
      <c r="P126" s="52"/>
      <c r="Q126" s="74"/>
      <c r="R126" s="75"/>
      <c r="S126" s="83"/>
      <c r="T126" s="84"/>
      <c r="U126" s="85"/>
      <c r="X126" s="105"/>
      <c r="Y126" s="78"/>
    </row>
    <row r="127" spans="1:26" ht="18.75" customHeight="1">
      <c r="A127" s="7"/>
      <c r="B127" s="86" t="s">
        <v>9</v>
      </c>
      <c r="C127" s="87"/>
      <c r="D127" s="10" t="s">
        <v>233</v>
      </c>
      <c r="E127" s="8"/>
      <c r="F127" s="17"/>
      <c r="G127" s="7"/>
      <c r="H127" s="15"/>
      <c r="I127" s="82" t="str">
        <f t="shared" si="24"/>
        <v>[전실]</v>
      </c>
      <c r="J127" s="52"/>
      <c r="K127" s="52"/>
      <c r="L127" s="52"/>
      <c r="M127" s="52"/>
      <c r="N127" s="52"/>
      <c r="O127" s="52"/>
      <c r="P127" s="52"/>
      <c r="Q127" s="74"/>
      <c r="R127" s="75"/>
      <c r="S127" s="83"/>
      <c r="T127" s="84"/>
      <c r="U127" s="84"/>
      <c r="X127" s="2"/>
      <c r="Y127" s="78"/>
    </row>
    <row r="128" spans="1:26" ht="18.75" customHeight="1">
      <c r="A128" s="7"/>
      <c r="B128" s="206"/>
      <c r="C128" s="87"/>
      <c r="D128" s="10" t="s">
        <v>236</v>
      </c>
      <c r="E128" s="8"/>
      <c r="F128" s="17" t="s">
        <v>237</v>
      </c>
      <c r="G128" s="7" t="s">
        <v>37</v>
      </c>
      <c r="H128" s="15">
        <v>28.48</v>
      </c>
      <c r="I128" s="82" t="str">
        <f t="shared" si="24"/>
        <v>도장 바탕만들기(ALL PUTTY)벽체면(석고보드,합판면)㎡</v>
      </c>
      <c r="J128" s="52"/>
      <c r="K128" s="52" t="str">
        <f>IF(J128="","",TRUNC(J128*$H128,0))</f>
        <v/>
      </c>
      <c r="L128" s="52"/>
      <c r="M128" s="52" t="str">
        <f>IF(L128="","",TRUNC(L128*$H128,0))</f>
        <v/>
      </c>
      <c r="N128" s="52"/>
      <c r="O128" s="52" t="str">
        <f>IF(N128="","",TRUNC(N128*$H128,0))</f>
        <v/>
      </c>
      <c r="P128" s="52">
        <f>SUM(K128,M128,O128)</f>
        <v>0</v>
      </c>
      <c r="Q128" s="74"/>
      <c r="R128" s="75" t="str">
        <f>"제"&amp;VLOOKUP($I:$I,[4]목록!$A:$M,2,FALSE)&amp;"호표"</f>
        <v>제213호표</v>
      </c>
      <c r="S128" s="83"/>
      <c r="T128" s="84"/>
      <c r="U128" s="84"/>
      <c r="X128" s="2"/>
      <c r="Y128" s="131" t="s">
        <v>232</v>
      </c>
    </row>
    <row r="129" spans="1:25" ht="18.75" customHeight="1">
      <c r="A129" s="7"/>
      <c r="B129" s="206"/>
      <c r="C129" s="87"/>
      <c r="D129" s="10" t="s">
        <v>243</v>
      </c>
      <c r="E129" s="8"/>
      <c r="F129" s="17" t="s">
        <v>234</v>
      </c>
      <c r="G129" s="7" t="s">
        <v>19</v>
      </c>
      <c r="H129" s="15">
        <v>28.48</v>
      </c>
      <c r="I129" s="82" t="str">
        <f t="shared" si="24"/>
        <v>PAINT(PT-01)지정V.P. 벽체면㎡</v>
      </c>
      <c r="J129" s="52"/>
      <c r="K129" s="52" t="str">
        <f>IF(J129="","",TRUNC(J129*$H129,0))</f>
        <v/>
      </c>
      <c r="L129" s="52"/>
      <c r="M129" s="52" t="str">
        <f>IF(L129="","",TRUNC(L129*$H129,0))</f>
        <v/>
      </c>
      <c r="N129" s="52"/>
      <c r="O129" s="52" t="str">
        <f>IF(N129="","",TRUNC(N129*$H129,0))</f>
        <v/>
      </c>
      <c r="P129" s="52">
        <f>SUM(K129,M129,O129)</f>
        <v>0</v>
      </c>
      <c r="Q129" s="74"/>
      <c r="R129" s="75" t="str">
        <f>"제"&amp;VLOOKUP($I:$I,[4]목록!$A:$M,2,FALSE)&amp;"호표"</f>
        <v>제227호표</v>
      </c>
      <c r="S129" s="83"/>
      <c r="T129" s="84"/>
      <c r="U129" s="84"/>
      <c r="X129" s="2"/>
      <c r="Y129" s="131" t="s">
        <v>232</v>
      </c>
    </row>
    <row r="130" spans="1:25" ht="18.75" customHeight="1">
      <c r="A130" s="7"/>
      <c r="B130" s="206"/>
      <c r="C130" s="87"/>
      <c r="D130" s="10" t="s">
        <v>240</v>
      </c>
      <c r="E130" s="41"/>
      <c r="F130" s="17" t="s">
        <v>242</v>
      </c>
      <c r="G130" s="7" t="s">
        <v>20</v>
      </c>
      <c r="H130" s="15">
        <v>8.35</v>
      </c>
      <c r="I130" s="82" t="str">
        <f t="shared" si="24"/>
        <v>걸레받이 도장(PT-02)H100-H50내외, 지정V.P.m</v>
      </c>
      <c r="J130" s="52"/>
      <c r="K130" s="52" t="str">
        <f>IF(J130="","",TRUNC(J130*$H130,0))</f>
        <v/>
      </c>
      <c r="L130" s="52"/>
      <c r="M130" s="52" t="str">
        <f>IF(L130="","",TRUNC(L130*$H130,0))</f>
        <v/>
      </c>
      <c r="N130" s="52"/>
      <c r="O130" s="52" t="str">
        <f>IF(N130="","",TRUNC(N130*$H130,0))</f>
        <v/>
      </c>
      <c r="P130" s="52">
        <f>SUM(K130,M130,O130)</f>
        <v>0</v>
      </c>
      <c r="Q130" s="74"/>
      <c r="R130" s="75" t="str">
        <f>"제"&amp;VLOOKUP($I:$I,[4]목록!$A:$M,2,FALSE)&amp;"호표"</f>
        <v>제229호표</v>
      </c>
      <c r="S130" s="83"/>
      <c r="T130" s="84"/>
      <c r="U130" s="84"/>
      <c r="X130" s="2"/>
      <c r="Y130" s="131">
        <v>8.35</v>
      </c>
    </row>
    <row r="131" spans="1:25" ht="18.75" customHeight="1">
      <c r="A131" s="7"/>
      <c r="B131" s="209"/>
      <c r="C131" s="87"/>
      <c r="D131" s="10"/>
      <c r="E131" s="8"/>
      <c r="F131" s="17"/>
      <c r="G131" s="7"/>
      <c r="H131" s="15"/>
      <c r="I131" s="82" t="str">
        <f t="shared" si="24"/>
        <v/>
      </c>
      <c r="J131" s="52"/>
      <c r="K131" s="52"/>
      <c r="L131" s="52"/>
      <c r="M131" s="52"/>
      <c r="N131" s="52"/>
      <c r="O131" s="52"/>
      <c r="P131" s="52"/>
      <c r="Q131" s="74"/>
      <c r="R131" s="75"/>
      <c r="S131" s="83"/>
      <c r="T131" s="84"/>
      <c r="U131" s="84"/>
      <c r="X131" s="105"/>
      <c r="Y131" s="106"/>
    </row>
    <row r="132" spans="1:25" ht="18.75" customHeight="1">
      <c r="A132" s="7"/>
      <c r="B132" s="86" t="s">
        <v>9</v>
      </c>
      <c r="C132" s="87"/>
      <c r="D132" s="10" t="s">
        <v>244</v>
      </c>
      <c r="E132" s="8"/>
      <c r="F132" s="17"/>
      <c r="G132" s="7"/>
      <c r="H132" s="15"/>
      <c r="I132" s="82" t="str">
        <f t="shared" si="24"/>
        <v>[제어실]</v>
      </c>
      <c r="J132" s="52"/>
      <c r="K132" s="52"/>
      <c r="L132" s="52"/>
      <c r="M132" s="52"/>
      <c r="N132" s="52"/>
      <c r="O132" s="52"/>
      <c r="P132" s="52"/>
      <c r="Q132" s="74"/>
      <c r="R132" s="75"/>
      <c r="S132" s="83"/>
      <c r="T132" s="84"/>
      <c r="U132" s="84"/>
      <c r="X132" s="2"/>
      <c r="Y132" s="78"/>
    </row>
    <row r="133" spans="1:25" ht="18.75" customHeight="1">
      <c r="A133" s="7"/>
      <c r="B133" s="206"/>
      <c r="C133" s="87"/>
      <c r="D133" s="10" t="s">
        <v>236</v>
      </c>
      <c r="E133" s="8"/>
      <c r="F133" s="17" t="s">
        <v>237</v>
      </c>
      <c r="G133" s="7" t="s">
        <v>37</v>
      </c>
      <c r="H133" s="15">
        <v>30.31</v>
      </c>
      <c r="I133" s="82" t="str">
        <f t="shared" si="24"/>
        <v>도장 바탕만들기(ALL PUTTY)벽체면(석고보드,합판면)㎡</v>
      </c>
      <c r="J133" s="52"/>
      <c r="K133" s="52" t="str">
        <f>IF(J133="","",TRUNC(J133*$H133,0))</f>
        <v/>
      </c>
      <c r="L133" s="52"/>
      <c r="M133" s="52" t="str">
        <f>IF(L133="","",TRUNC(L133*$H133,0))</f>
        <v/>
      </c>
      <c r="N133" s="52"/>
      <c r="O133" s="52" t="str">
        <f>IF(N133="","",TRUNC(N133*$H133,0))</f>
        <v/>
      </c>
      <c r="P133" s="52">
        <f>SUM(K133,M133,O133)</f>
        <v>0</v>
      </c>
      <c r="Q133" s="74"/>
      <c r="R133" s="75" t="str">
        <f>"제"&amp;VLOOKUP($I:$I,[4]목록!$A:$M,2,FALSE)&amp;"호표"</f>
        <v>제213호표</v>
      </c>
      <c r="S133" s="83"/>
      <c r="T133" s="84"/>
      <c r="U133" s="84"/>
      <c r="X133" s="2"/>
      <c r="Y133" s="131" t="s">
        <v>245</v>
      </c>
    </row>
    <row r="134" spans="1:25" ht="18.75" customHeight="1">
      <c r="A134" s="7"/>
      <c r="B134" s="206"/>
      <c r="C134" s="87"/>
      <c r="D134" s="10" t="s">
        <v>243</v>
      </c>
      <c r="E134" s="8"/>
      <c r="F134" s="17" t="s">
        <v>234</v>
      </c>
      <c r="G134" s="7" t="s">
        <v>19</v>
      </c>
      <c r="H134" s="15">
        <v>30.31</v>
      </c>
      <c r="I134" s="82" t="str">
        <f t="shared" si="24"/>
        <v>PAINT(PT-01)지정V.P. 벽체면㎡</v>
      </c>
      <c r="J134" s="52"/>
      <c r="K134" s="52" t="str">
        <f>IF(J134="","",TRUNC(J134*$H134,0))</f>
        <v/>
      </c>
      <c r="L134" s="52"/>
      <c r="M134" s="52" t="str">
        <f>IF(L134="","",TRUNC(L134*$H134,0))</f>
        <v/>
      </c>
      <c r="N134" s="52"/>
      <c r="O134" s="52" t="str">
        <f>IF(N134="","",TRUNC(N134*$H134,0))</f>
        <v/>
      </c>
      <c r="P134" s="52">
        <f>SUM(K134,M134,O134)</f>
        <v>0</v>
      </c>
      <c r="Q134" s="74"/>
      <c r="R134" s="75" t="str">
        <f>"제"&amp;VLOOKUP($I:$I,[4]목록!$A:$M,2,FALSE)&amp;"호표"</f>
        <v>제227호표</v>
      </c>
      <c r="S134" s="83"/>
      <c r="T134" s="84"/>
      <c r="U134" s="84"/>
      <c r="X134" s="2"/>
      <c r="Y134" s="131" t="s">
        <v>245</v>
      </c>
    </row>
    <row r="135" spans="1:25" ht="18.75" customHeight="1">
      <c r="A135" s="7"/>
      <c r="B135" s="206"/>
      <c r="C135" s="87"/>
      <c r="D135" s="10" t="s">
        <v>240</v>
      </c>
      <c r="E135" s="41"/>
      <c r="F135" s="17" t="s">
        <v>242</v>
      </c>
      <c r="G135" s="7" t="s">
        <v>20</v>
      </c>
      <c r="H135" s="15">
        <v>12.63</v>
      </c>
      <c r="I135" s="82" t="str">
        <f t="shared" si="24"/>
        <v>걸레받이 도장(PT-02)H100-H50내외, 지정V.P.m</v>
      </c>
      <c r="J135" s="52"/>
      <c r="K135" s="52" t="str">
        <f>IF(J135="","",TRUNC(J135*$H135,0))</f>
        <v/>
      </c>
      <c r="L135" s="52"/>
      <c r="M135" s="52" t="str">
        <f>IF(L135="","",TRUNC(L135*$H135,0))</f>
        <v/>
      </c>
      <c r="N135" s="52"/>
      <c r="O135" s="52" t="str">
        <f>IF(N135="","",TRUNC(N135*$H135,0))</f>
        <v/>
      </c>
      <c r="P135" s="52">
        <f>SUM(K135,M135,O135)</f>
        <v>0</v>
      </c>
      <c r="Q135" s="74"/>
      <c r="R135" s="75" t="str">
        <f>"제"&amp;VLOOKUP($I:$I,[4]목록!$A:$M,2,FALSE)&amp;"호표"</f>
        <v>제229호표</v>
      </c>
      <c r="S135" s="83"/>
      <c r="T135" s="84"/>
      <c r="U135" s="84"/>
      <c r="X135" s="2"/>
      <c r="Y135" s="131">
        <v>12.63</v>
      </c>
    </row>
    <row r="136" spans="1:25" ht="18.75" customHeight="1">
      <c r="A136" s="7"/>
      <c r="B136" s="209"/>
      <c r="C136" s="87"/>
      <c r="D136" s="10"/>
      <c r="E136" s="8"/>
      <c r="F136" s="17"/>
      <c r="G136" s="7"/>
      <c r="H136" s="15"/>
      <c r="I136" s="82" t="str">
        <f t="shared" si="24"/>
        <v/>
      </c>
      <c r="J136" s="52"/>
      <c r="K136" s="52"/>
      <c r="L136" s="52"/>
      <c r="M136" s="52"/>
      <c r="N136" s="52"/>
      <c r="O136" s="52"/>
      <c r="P136" s="52"/>
      <c r="Q136" s="74"/>
      <c r="R136" s="75"/>
      <c r="S136" s="83"/>
      <c r="T136" s="84"/>
      <c r="U136" s="84"/>
      <c r="X136" s="105"/>
      <c r="Y136" s="106"/>
    </row>
    <row r="137" spans="1:25" ht="18.75" customHeight="1">
      <c r="A137" s="7"/>
      <c r="B137" s="86" t="s">
        <v>9</v>
      </c>
      <c r="C137" s="87"/>
      <c r="D137" s="10" t="s">
        <v>246</v>
      </c>
      <c r="E137" s="8"/>
      <c r="F137" s="17"/>
      <c r="G137" s="7"/>
      <c r="H137" s="15"/>
      <c r="I137" s="82" t="str">
        <f t="shared" si="24"/>
        <v>[준비실]</v>
      </c>
      <c r="J137" s="52"/>
      <c r="K137" s="52"/>
      <c r="L137" s="52"/>
      <c r="M137" s="52"/>
      <c r="N137" s="52"/>
      <c r="O137" s="52"/>
      <c r="P137" s="52"/>
      <c r="Q137" s="74"/>
      <c r="R137" s="75"/>
      <c r="S137" s="83"/>
      <c r="T137" s="84"/>
      <c r="U137" s="84"/>
      <c r="X137" s="2"/>
      <c r="Y137" s="78"/>
    </row>
    <row r="138" spans="1:25" ht="18.75" customHeight="1">
      <c r="A138" s="7"/>
      <c r="B138" s="206"/>
      <c r="C138" s="87"/>
      <c r="D138" s="10" t="s">
        <v>236</v>
      </c>
      <c r="E138" s="8"/>
      <c r="F138" s="17" t="s">
        <v>237</v>
      </c>
      <c r="G138" s="7" t="s">
        <v>37</v>
      </c>
      <c r="H138" s="15">
        <v>58.11</v>
      </c>
      <c r="I138" s="82" t="str">
        <f t="shared" si="24"/>
        <v>도장 바탕만들기(ALL PUTTY)벽체면(석고보드,합판면)㎡</v>
      </c>
      <c r="J138" s="52"/>
      <c r="K138" s="52" t="str">
        <f>IF(J138="","",TRUNC(J138*$H138,0))</f>
        <v/>
      </c>
      <c r="L138" s="52"/>
      <c r="M138" s="52" t="str">
        <f>IF(L138="","",TRUNC(L138*$H138,0))</f>
        <v/>
      </c>
      <c r="N138" s="52"/>
      <c r="O138" s="52" t="str">
        <f>IF(N138="","",TRUNC(N138*$H138,0))</f>
        <v/>
      </c>
      <c r="P138" s="52">
        <f>SUM(K138,M138,O138)</f>
        <v>0</v>
      </c>
      <c r="Q138" s="74"/>
      <c r="R138" s="75" t="str">
        <f>"제"&amp;VLOOKUP($I:$I,[4]목록!$A:$M,2,FALSE)&amp;"호표"</f>
        <v>제213호표</v>
      </c>
      <c r="S138" s="83"/>
      <c r="T138" s="84"/>
      <c r="U138" s="84"/>
      <c r="X138" s="2"/>
      <c r="Y138" s="131" t="s">
        <v>247</v>
      </c>
    </row>
    <row r="139" spans="1:25" ht="18.75" customHeight="1">
      <c r="A139" s="7"/>
      <c r="B139" s="206"/>
      <c r="C139" s="87"/>
      <c r="D139" s="10" t="s">
        <v>243</v>
      </c>
      <c r="E139" s="8"/>
      <c r="F139" s="17" t="s">
        <v>234</v>
      </c>
      <c r="G139" s="7" t="s">
        <v>19</v>
      </c>
      <c r="H139" s="15">
        <v>58.11</v>
      </c>
      <c r="I139" s="82" t="str">
        <f t="shared" si="24"/>
        <v>PAINT(PT-01)지정V.P. 벽체면㎡</v>
      </c>
      <c r="J139" s="52"/>
      <c r="K139" s="52" t="str">
        <f>IF(J139="","",TRUNC(J139*$H139,0))</f>
        <v/>
      </c>
      <c r="L139" s="52"/>
      <c r="M139" s="52" t="str">
        <f>IF(L139="","",TRUNC(L139*$H139,0))</f>
        <v/>
      </c>
      <c r="N139" s="52"/>
      <c r="O139" s="52" t="str">
        <f>IF(N139="","",TRUNC(N139*$H139,0))</f>
        <v/>
      </c>
      <c r="P139" s="52">
        <f>SUM(K139,M139,O139)</f>
        <v>0</v>
      </c>
      <c r="Q139" s="74"/>
      <c r="R139" s="75" t="str">
        <f>"제"&amp;VLOOKUP($I:$I,[4]목록!$A:$M,2,FALSE)&amp;"호표"</f>
        <v>제227호표</v>
      </c>
      <c r="S139" s="83"/>
      <c r="T139" s="84"/>
      <c r="U139" s="84"/>
      <c r="X139" s="2"/>
      <c r="Y139" s="131" t="s">
        <v>247</v>
      </c>
    </row>
    <row r="140" spans="1:25" ht="18.75" customHeight="1">
      <c r="A140" s="7"/>
      <c r="B140" s="206"/>
      <c r="C140" s="87"/>
      <c r="D140" s="10" t="s">
        <v>240</v>
      </c>
      <c r="E140" s="41"/>
      <c r="F140" s="17" t="s">
        <v>242</v>
      </c>
      <c r="G140" s="7" t="s">
        <v>20</v>
      </c>
      <c r="H140" s="15">
        <v>24.215</v>
      </c>
      <c r="I140" s="82" t="str">
        <f t="shared" si="24"/>
        <v>걸레받이 도장(PT-02)H100-H50내외, 지정V.P.m</v>
      </c>
      <c r="J140" s="52"/>
      <c r="K140" s="52" t="str">
        <f>IF(J140="","",TRUNC(J140*$H140,0))</f>
        <v/>
      </c>
      <c r="L140" s="52"/>
      <c r="M140" s="52" t="str">
        <f>IF(L140="","",TRUNC(L140*$H140,0))</f>
        <v/>
      </c>
      <c r="N140" s="52"/>
      <c r="O140" s="52" t="str">
        <f>IF(N140="","",TRUNC(N140*$H140,0))</f>
        <v/>
      </c>
      <c r="P140" s="52">
        <f>SUM(K140,M140,O140)</f>
        <v>0</v>
      </c>
      <c r="Q140" s="74"/>
      <c r="R140" s="75" t="str">
        <f>"제"&amp;VLOOKUP($I:$I,[4]목록!$A:$M,2,FALSE)&amp;"호표"</f>
        <v>제229호표</v>
      </c>
      <c r="S140" s="83"/>
      <c r="T140" s="84"/>
      <c r="U140" s="84"/>
      <c r="X140" s="2"/>
      <c r="Y140" s="131">
        <v>24.215</v>
      </c>
    </row>
    <row r="141" spans="1:25" ht="18.75" customHeight="1">
      <c r="A141" s="7"/>
      <c r="B141" s="209"/>
      <c r="C141" s="87"/>
      <c r="D141" s="10"/>
      <c r="E141" s="8"/>
      <c r="F141" s="17"/>
      <c r="G141" s="7"/>
      <c r="H141" s="15"/>
      <c r="I141" s="82" t="str">
        <f t="shared" si="24"/>
        <v/>
      </c>
      <c r="J141" s="52"/>
      <c r="K141" s="52"/>
      <c r="L141" s="52"/>
      <c r="M141" s="52"/>
      <c r="N141" s="52"/>
      <c r="O141" s="52"/>
      <c r="P141" s="52"/>
      <c r="Q141" s="74"/>
      <c r="R141" s="75"/>
      <c r="S141" s="83"/>
      <c r="T141" s="84"/>
      <c r="U141" s="84"/>
      <c r="X141" s="105"/>
      <c r="Y141" s="106"/>
    </row>
    <row r="142" spans="1:25" ht="18.75" customHeight="1">
      <c r="A142" s="7"/>
      <c r="B142" s="86" t="s">
        <v>9</v>
      </c>
      <c r="C142" s="87"/>
      <c r="D142" s="10" t="s">
        <v>248</v>
      </c>
      <c r="E142" s="8"/>
      <c r="F142" s="17"/>
      <c r="G142" s="7"/>
      <c r="H142" s="15"/>
      <c r="I142" s="82" t="str">
        <f t="shared" si="24"/>
        <v>[로비]</v>
      </c>
      <c r="J142" s="52"/>
      <c r="K142" s="52"/>
      <c r="L142" s="52"/>
      <c r="M142" s="52"/>
      <c r="N142" s="52"/>
      <c r="O142" s="52"/>
      <c r="P142" s="52"/>
      <c r="Q142" s="74"/>
      <c r="R142" s="75"/>
      <c r="S142" s="83"/>
      <c r="T142" s="84"/>
      <c r="U142" s="84"/>
      <c r="X142" s="2"/>
      <c r="Y142" s="78"/>
    </row>
    <row r="143" spans="1:25" ht="18.75" customHeight="1">
      <c r="A143" s="7"/>
      <c r="B143" s="206"/>
      <c r="C143" s="87"/>
      <c r="D143" s="10" t="s">
        <v>441</v>
      </c>
      <c r="E143" s="8"/>
      <c r="F143" s="29" t="s">
        <v>302</v>
      </c>
      <c r="G143" s="7" t="s">
        <v>20</v>
      </c>
      <c r="H143" s="15">
        <v>6.24</v>
      </c>
      <c r="I143" s="82" t="str">
        <f t="shared" si="24"/>
        <v>ST'L 간접등박스(도장포함)갈바1.6T,W(30+21+20+40+80+80)m</v>
      </c>
      <c r="J143" s="52"/>
      <c r="K143" s="52" t="str">
        <f>IF(J143="","",TRUNC(J143*$H143,0))</f>
        <v/>
      </c>
      <c r="L143" s="52"/>
      <c r="M143" s="52" t="str">
        <f>IF(L143="","",TRUNC(L143*$H143,0))</f>
        <v/>
      </c>
      <c r="N143" s="52"/>
      <c r="O143" s="52" t="str">
        <f>IF(N143="","",TRUNC(N143*$H143,0))</f>
        <v/>
      </c>
      <c r="P143" s="52">
        <f t="shared" ref="P143:P154" si="25">SUM(K143,M143,O143)</f>
        <v>0</v>
      </c>
      <c r="Q143" s="74"/>
      <c r="R143" s="75" t="str">
        <f>"제"&amp;VLOOKUP($I:$I,[4]목록!$A:$M,2,FALSE)&amp;"호표"</f>
        <v>제144호표</v>
      </c>
      <c r="S143" s="83"/>
      <c r="T143" s="84"/>
      <c r="U143" s="84"/>
      <c r="X143" s="2"/>
      <c r="Y143" s="131">
        <v>6.24</v>
      </c>
    </row>
    <row r="144" spans="1:25" ht="18.75" customHeight="1">
      <c r="A144" s="7"/>
      <c r="B144" s="206"/>
      <c r="C144" s="87"/>
      <c r="D144" s="10" t="s">
        <v>249</v>
      </c>
      <c r="E144" s="8"/>
      <c r="F144" s="17" t="s">
        <v>250</v>
      </c>
      <c r="G144" s="7" t="s">
        <v>20</v>
      </c>
      <c r="H144" s="15">
        <v>19.600000000000001</v>
      </c>
      <c r="I144" s="82" t="str">
        <f t="shared" si="24"/>
        <v>매지몰딩6mm 매지m</v>
      </c>
      <c r="J144" s="52"/>
      <c r="K144" s="52" t="str">
        <f>IF(J144="","",TRUNC(J144*$H144,0))</f>
        <v/>
      </c>
      <c r="L144" s="52"/>
      <c r="M144" s="52" t="str">
        <f>IF(L144="","",TRUNC(L144*$H144,0))</f>
        <v/>
      </c>
      <c r="N144" s="52"/>
      <c r="O144" s="52" t="str">
        <f>IF(N144="","",TRUNC(N144*$H144,0))</f>
        <v/>
      </c>
      <c r="P144" s="52">
        <f t="shared" si="25"/>
        <v>0</v>
      </c>
      <c r="Q144" s="74"/>
      <c r="R144" s="75" t="str">
        <f>"단가"&amp;VLOOKUP($I:$I,[4]단가!$A:$B,2,FALSE)&amp;"번"</f>
        <v>단가237번</v>
      </c>
      <c r="S144" s="83"/>
      <c r="T144" s="84"/>
      <c r="U144" s="84"/>
      <c r="X144" s="2"/>
      <c r="Y144" s="131" t="s">
        <v>258</v>
      </c>
    </row>
    <row r="145" spans="1:25" ht="18.75" customHeight="1">
      <c r="A145" s="7"/>
      <c r="B145" s="206"/>
      <c r="C145" s="87"/>
      <c r="D145" s="10" t="s">
        <v>1482</v>
      </c>
      <c r="E145" s="41"/>
      <c r="F145" s="17" t="s">
        <v>252</v>
      </c>
      <c r="G145" s="7" t="s">
        <v>19</v>
      </c>
      <c r="H145" s="15">
        <v>10.53</v>
      </c>
      <c r="I145" s="192" t="str">
        <f t="shared" si="24"/>
        <v>알판 MDF고밀도 MDF 9T㎡</v>
      </c>
      <c r="J145" s="52"/>
      <c r="K145" s="52" t="str">
        <f>IF(J145="","",TRUNC(J145*$H145,0))</f>
        <v/>
      </c>
      <c r="L145" s="52"/>
      <c r="M145" s="52" t="str">
        <f>IF(L145="","",TRUNC(L145*$H145,0))</f>
        <v/>
      </c>
      <c r="N145" s="52"/>
      <c r="O145" s="52" t="str">
        <f>IF(N145="","",TRUNC(N145*$H145,0))</f>
        <v/>
      </c>
      <c r="P145" s="52">
        <f t="shared" si="25"/>
        <v>0</v>
      </c>
      <c r="Q145" s="74"/>
      <c r="R145" s="75" t="str">
        <f>"제"&amp;VLOOKUP($I:$I,[4]목록!$A:$M,2,FALSE)&amp;"호표"</f>
        <v>제83호표</v>
      </c>
      <c r="S145" s="83"/>
      <c r="T145" s="84"/>
      <c r="U145" s="84"/>
      <c r="X145" s="2"/>
      <c r="Y145" s="196" t="s">
        <v>259</v>
      </c>
    </row>
    <row r="146" spans="1:25" ht="18.75" customHeight="1">
      <c r="A146" s="7"/>
      <c r="B146" s="206"/>
      <c r="C146" s="87"/>
      <c r="D146" s="53" t="s">
        <v>54</v>
      </c>
      <c r="E146" s="45"/>
      <c r="F146" s="29" t="s">
        <v>268</v>
      </c>
      <c r="G146" s="54" t="s">
        <v>19</v>
      </c>
      <c r="H146" s="15">
        <v>10.53</v>
      </c>
      <c r="I146" s="192" t="str">
        <f t="shared" si="24"/>
        <v>인테리어 필름 붙임SH-01, 알판마감㎡</v>
      </c>
      <c r="J146" s="52"/>
      <c r="K146" s="52" t="str">
        <f t="shared" ref="K146:K151" si="26">IF(J146="","",TRUNC(J146*$H146,0))</f>
        <v/>
      </c>
      <c r="L146" s="52"/>
      <c r="M146" s="52" t="str">
        <f t="shared" ref="M146:M151" si="27">IF(L146="","",TRUNC(L146*$H146,0))</f>
        <v/>
      </c>
      <c r="N146" s="52"/>
      <c r="O146" s="52" t="str">
        <f t="shared" ref="O146:O151" si="28">IF(N146="","",TRUNC(N146*$H146,0))</f>
        <v/>
      </c>
      <c r="P146" s="52">
        <f t="shared" si="25"/>
        <v>0</v>
      </c>
      <c r="Q146" s="74"/>
      <c r="R146" s="75" t="str">
        <f>"제"&amp;VLOOKUP($I:$I,[4]목록!$A:$M,2,FALSE)&amp;"호표"</f>
        <v>제206호표</v>
      </c>
      <c r="S146" s="83"/>
      <c r="T146" s="84"/>
      <c r="U146" s="84"/>
      <c r="X146" s="2"/>
      <c r="Y146" s="130" t="s">
        <v>259</v>
      </c>
    </row>
    <row r="147" spans="1:25" ht="18.75" customHeight="1">
      <c r="A147" s="7"/>
      <c r="B147" s="206" t="s">
        <v>270</v>
      </c>
      <c r="C147" s="87"/>
      <c r="D147" s="10" t="s">
        <v>253</v>
      </c>
      <c r="E147" s="8"/>
      <c r="F147" s="10" t="s">
        <v>284</v>
      </c>
      <c r="G147" s="7" t="s">
        <v>19</v>
      </c>
      <c r="H147" s="15">
        <v>20.59</v>
      </c>
      <c r="I147" s="192" t="str">
        <f t="shared" si="24"/>
        <v>타일자재TL-16, 1200X2600X12T, 지정사양㎡</v>
      </c>
      <c r="J147" s="52"/>
      <c r="K147" s="52" t="str">
        <f>IF(J147="","",TRUNC(J147*$H147,0))</f>
        <v/>
      </c>
      <c r="L147" s="52"/>
      <c r="M147" s="52" t="str">
        <f>IF(L147="","",TRUNC(L147*$H147,0))</f>
        <v/>
      </c>
      <c r="N147" s="52"/>
      <c r="O147" s="52" t="str">
        <f>IF(N147="","",TRUNC(N147*$H147,0))</f>
        <v/>
      </c>
      <c r="P147" s="52">
        <f t="shared" si="25"/>
        <v>0</v>
      </c>
      <c r="Q147" s="74"/>
      <c r="R147" s="75" t="str">
        <f>"단가"&amp;VLOOKUP($I:$I,[4]단가!$A:$B,2,FALSE)&amp;"번"</f>
        <v>단가219번</v>
      </c>
      <c r="S147" s="83"/>
      <c r="T147" s="84"/>
      <c r="U147" s="84"/>
      <c r="X147" s="2"/>
      <c r="Y147" s="130" t="s">
        <v>414</v>
      </c>
    </row>
    <row r="148" spans="1:25" ht="18.75" customHeight="1">
      <c r="A148" s="7"/>
      <c r="B148" s="206" t="s">
        <v>270</v>
      </c>
      <c r="C148" s="87"/>
      <c r="D148" s="10" t="s">
        <v>269</v>
      </c>
      <c r="E148" s="8"/>
      <c r="F148" s="17" t="s">
        <v>115</v>
      </c>
      <c r="G148" s="7" t="s">
        <v>19</v>
      </c>
      <c r="H148" s="15">
        <v>18.72</v>
      </c>
      <c r="I148" s="192" t="str">
        <f t="shared" si="24"/>
        <v>벽체 타일붙이기(부자재,줄눈포함)지정타일, 400*600각 이상㎡</v>
      </c>
      <c r="J148" s="52"/>
      <c r="K148" s="52" t="str">
        <f t="shared" si="26"/>
        <v/>
      </c>
      <c r="L148" s="52"/>
      <c r="M148" s="52" t="str">
        <f t="shared" si="27"/>
        <v/>
      </c>
      <c r="N148" s="52"/>
      <c r="O148" s="52" t="str">
        <f t="shared" si="28"/>
        <v/>
      </c>
      <c r="P148" s="52">
        <f t="shared" si="25"/>
        <v>0</v>
      </c>
      <c r="Q148" s="74"/>
      <c r="R148" s="75" t="str">
        <f>"제"&amp;VLOOKUP($I:$I,[4]목록!$A:$M,2,FALSE)&amp;"호표"</f>
        <v>제69호표</v>
      </c>
      <c r="S148" s="83"/>
      <c r="T148" s="84"/>
      <c r="U148" s="84"/>
      <c r="X148" s="2"/>
      <c r="Y148" s="130" t="s">
        <v>260</v>
      </c>
    </row>
    <row r="149" spans="1:25" ht="18.75" customHeight="1">
      <c r="A149" s="7"/>
      <c r="B149" s="206"/>
      <c r="C149" s="87"/>
      <c r="D149" s="53" t="s">
        <v>53</v>
      </c>
      <c r="E149" s="45"/>
      <c r="F149" s="29" t="s">
        <v>303</v>
      </c>
      <c r="G149" s="54" t="s">
        <v>20</v>
      </c>
      <c r="H149" s="15">
        <v>41.7</v>
      </c>
      <c r="I149" s="192" t="str">
        <f t="shared" si="24"/>
        <v>걸레받이갈바1.6T,W(80+10+50+8)m</v>
      </c>
      <c r="J149" s="52"/>
      <c r="K149" s="52" t="str">
        <f t="shared" si="26"/>
        <v/>
      </c>
      <c r="L149" s="52"/>
      <c r="M149" s="52" t="str">
        <f t="shared" si="27"/>
        <v/>
      </c>
      <c r="N149" s="52"/>
      <c r="O149" s="52" t="str">
        <f t="shared" si="28"/>
        <v/>
      </c>
      <c r="P149" s="52">
        <f t="shared" si="25"/>
        <v>0</v>
      </c>
      <c r="Q149" s="74"/>
      <c r="R149" s="75" t="str">
        <f>"제"&amp;VLOOKUP($I:$I,[4]목록!$A:$M,2,FALSE)&amp;"호표"</f>
        <v>제192호표</v>
      </c>
      <c r="S149" s="83"/>
      <c r="T149" s="84"/>
      <c r="U149" s="84"/>
      <c r="X149" s="2"/>
      <c r="Y149" s="130" t="s">
        <v>261</v>
      </c>
    </row>
    <row r="150" spans="1:25" ht="18.75" customHeight="1">
      <c r="A150" s="7"/>
      <c r="B150" s="206"/>
      <c r="C150" s="87"/>
      <c r="D150" s="10" t="s">
        <v>240</v>
      </c>
      <c r="E150" s="41"/>
      <c r="F150" s="17" t="s">
        <v>242</v>
      </c>
      <c r="G150" s="7" t="s">
        <v>20</v>
      </c>
      <c r="H150" s="15">
        <v>41.7</v>
      </c>
      <c r="I150" s="192" t="str">
        <f t="shared" si="24"/>
        <v>걸레받이 도장(PT-02)H100-H50내외, 지정V.P.m</v>
      </c>
      <c r="J150" s="52"/>
      <c r="K150" s="52" t="str">
        <f t="shared" si="26"/>
        <v/>
      </c>
      <c r="L150" s="52"/>
      <c r="M150" s="52" t="str">
        <f t="shared" si="27"/>
        <v/>
      </c>
      <c r="N150" s="52"/>
      <c r="O150" s="52" t="str">
        <f t="shared" si="28"/>
        <v/>
      </c>
      <c r="P150" s="52">
        <f t="shared" si="25"/>
        <v>0</v>
      </c>
      <c r="Q150" s="74"/>
      <c r="R150" s="75" t="str">
        <f>"제"&amp;VLOOKUP($I:$I,[4]목록!$A:$M,2,FALSE)&amp;"호표"</f>
        <v>제229호표</v>
      </c>
      <c r="S150" s="83"/>
      <c r="T150" s="84"/>
      <c r="U150" s="84"/>
      <c r="X150" s="2"/>
      <c r="Y150" s="130" t="s">
        <v>261</v>
      </c>
    </row>
    <row r="151" spans="1:25" ht="18.75" customHeight="1">
      <c r="A151" s="7"/>
      <c r="B151" s="206"/>
      <c r="C151" s="87"/>
      <c r="D151" s="19" t="s">
        <v>589</v>
      </c>
      <c r="E151" s="8"/>
      <c r="F151" s="29" t="s">
        <v>304</v>
      </c>
      <c r="G151" s="7" t="s">
        <v>20</v>
      </c>
      <c r="H151" s="15">
        <v>21.28</v>
      </c>
      <c r="I151" s="192" t="str">
        <f t="shared" si="24"/>
        <v>파티션 갈바프레임갈바1.6T,W(150+20+150+20)m</v>
      </c>
      <c r="J151" s="52"/>
      <c r="K151" s="52" t="str">
        <f t="shared" si="26"/>
        <v/>
      </c>
      <c r="L151" s="52"/>
      <c r="M151" s="52" t="str">
        <f t="shared" si="27"/>
        <v/>
      </c>
      <c r="N151" s="52"/>
      <c r="O151" s="52" t="str">
        <f t="shared" si="28"/>
        <v/>
      </c>
      <c r="P151" s="52">
        <f t="shared" si="25"/>
        <v>0</v>
      </c>
      <c r="Q151" s="74"/>
      <c r="R151" s="75" t="str">
        <f>"제"&amp;VLOOKUP($I:$I,[4]목록!$A:$M,2,FALSE)&amp;"호표"</f>
        <v>제178호표</v>
      </c>
      <c r="S151" s="83"/>
      <c r="T151" s="84"/>
      <c r="U151" s="84"/>
      <c r="X151" s="2"/>
      <c r="Y151" s="130" t="s">
        <v>262</v>
      </c>
    </row>
    <row r="152" spans="1:25" ht="18.75" customHeight="1">
      <c r="A152" s="7"/>
      <c r="B152" s="206"/>
      <c r="C152" s="87"/>
      <c r="D152" s="255" t="s">
        <v>254</v>
      </c>
      <c r="E152" s="8"/>
      <c r="F152" s="17" t="s">
        <v>289</v>
      </c>
      <c r="G152" s="7" t="s">
        <v>20</v>
      </c>
      <c r="H152" s="15">
        <v>21.28</v>
      </c>
      <c r="I152" s="192" t="str">
        <f t="shared" ref="I152:I173" si="29">CONCATENATE(D152,F152,G152)</f>
        <v>파티션 갈바 도장PT-02,W(150+20+150+20)m</v>
      </c>
      <c r="J152" s="52"/>
      <c r="K152" s="52" t="str">
        <f>IF(J152="","",TRUNC(J152*$H152,0))</f>
        <v/>
      </c>
      <c r="L152" s="52"/>
      <c r="M152" s="52" t="str">
        <f>IF(L152="","",TRUNC(L152*$H152,0))</f>
        <v/>
      </c>
      <c r="N152" s="52"/>
      <c r="O152" s="52" t="str">
        <f>IF(N152="","",TRUNC(N152*$H152,0))</f>
        <v/>
      </c>
      <c r="P152" s="52">
        <f t="shared" si="25"/>
        <v>0</v>
      </c>
      <c r="Q152" s="74"/>
      <c r="R152" s="75" t="str">
        <f>"제"&amp;VLOOKUP($I:$I,[4]목록!$A:$M,2,FALSE)&amp;"호표"</f>
        <v>제179호표</v>
      </c>
      <c r="S152" s="83"/>
      <c r="T152" s="84"/>
      <c r="U152" s="84"/>
      <c r="X152" s="2"/>
      <c r="Y152" s="130" t="s">
        <v>262</v>
      </c>
    </row>
    <row r="153" spans="1:25" ht="18.75" customHeight="1">
      <c r="A153" s="7"/>
      <c r="B153" s="206"/>
      <c r="C153" s="87"/>
      <c r="D153" s="10" t="s">
        <v>255</v>
      </c>
      <c r="E153" s="8"/>
      <c r="F153" s="17" t="s">
        <v>256</v>
      </c>
      <c r="G153" s="7" t="s">
        <v>19</v>
      </c>
      <c r="H153" s="15">
        <v>35.64</v>
      </c>
      <c r="I153" s="192" t="str">
        <f t="shared" si="29"/>
        <v>스페셜도장마감퍼티포함, PT-03㎡</v>
      </c>
      <c r="J153" s="52"/>
      <c r="K153" s="52" t="str">
        <f>IF(J153="","",TRUNC(J153*$H153,0))</f>
        <v/>
      </c>
      <c r="L153" s="52"/>
      <c r="M153" s="52" t="str">
        <f>IF(L153="","",TRUNC(L153*$H153,0))</f>
        <v/>
      </c>
      <c r="N153" s="52"/>
      <c r="O153" s="52" t="str">
        <f>IF(N153="","",TRUNC(N153*$H153,0))</f>
        <v/>
      </c>
      <c r="P153" s="52">
        <f t="shared" si="25"/>
        <v>0</v>
      </c>
      <c r="Q153" s="74"/>
      <c r="R153" s="75" t="str">
        <f>"단가"&amp;VLOOKUP($I:$I,[4]단가!$A:$B,2,FALSE)&amp;"번"</f>
        <v>단가224번</v>
      </c>
      <c r="S153" s="83"/>
      <c r="T153" s="84"/>
      <c r="U153" s="84"/>
      <c r="X153" s="2"/>
      <c r="Y153" s="130" t="s">
        <v>263</v>
      </c>
    </row>
    <row r="154" spans="1:25" ht="18.75" customHeight="1">
      <c r="A154" s="7"/>
      <c r="B154" s="206"/>
      <c r="C154" s="87"/>
      <c r="D154" s="10" t="s">
        <v>255</v>
      </c>
      <c r="E154" s="8"/>
      <c r="F154" s="17" t="s">
        <v>257</v>
      </c>
      <c r="G154" s="7" t="s">
        <v>19</v>
      </c>
      <c r="H154" s="15">
        <v>8.0299999999999994</v>
      </c>
      <c r="I154" s="192" t="str">
        <f t="shared" si="29"/>
        <v>스페셜도장마감퍼티포함, PT-04㎡</v>
      </c>
      <c r="J154" s="52"/>
      <c r="K154" s="52" t="str">
        <f>IF(J154="","",TRUNC(J154*$H154,0))</f>
        <v/>
      </c>
      <c r="L154" s="52"/>
      <c r="M154" s="52" t="str">
        <f>IF(L154="","",TRUNC(L154*$H154,0))</f>
        <v/>
      </c>
      <c r="N154" s="52"/>
      <c r="O154" s="52" t="str">
        <f>IF(N154="","",TRUNC(N154*$H154,0))</f>
        <v/>
      </c>
      <c r="P154" s="52">
        <f t="shared" si="25"/>
        <v>0</v>
      </c>
      <c r="Q154" s="74"/>
      <c r="R154" s="75" t="str">
        <f>"단가"&amp;VLOOKUP($I:$I,[4]단가!$A:$B,2,FALSE)&amp;"번"</f>
        <v>단가225번</v>
      </c>
      <c r="S154" s="83"/>
      <c r="T154" s="84"/>
      <c r="U154" s="84"/>
      <c r="X154" s="2"/>
      <c r="Y154" s="130" t="s">
        <v>264</v>
      </c>
    </row>
    <row r="155" spans="1:25" ht="18.75" customHeight="1">
      <c r="A155" s="7"/>
      <c r="B155" s="209"/>
      <c r="C155" s="87"/>
      <c r="D155" s="10"/>
      <c r="E155" s="8"/>
      <c r="F155" s="17"/>
      <c r="G155" s="7"/>
      <c r="H155" s="15"/>
      <c r="I155" s="192" t="str">
        <f t="shared" si="29"/>
        <v/>
      </c>
      <c r="J155" s="52"/>
      <c r="K155" s="52"/>
      <c r="L155" s="52"/>
      <c r="M155" s="52"/>
      <c r="N155" s="52"/>
      <c r="O155" s="52"/>
      <c r="P155" s="52"/>
      <c r="Q155" s="74"/>
      <c r="R155" s="75"/>
      <c r="S155" s="83"/>
      <c r="T155" s="84"/>
      <c r="U155" s="84"/>
      <c r="X155" s="105"/>
      <c r="Y155" s="78"/>
    </row>
    <row r="156" spans="1:25" ht="18.75" customHeight="1">
      <c r="A156" s="7"/>
      <c r="B156" s="86" t="s">
        <v>9</v>
      </c>
      <c r="C156" s="87"/>
      <c r="D156" s="10" t="s">
        <v>290</v>
      </c>
      <c r="E156" s="8"/>
      <c r="F156" s="17"/>
      <c r="G156" s="7"/>
      <c r="H156" s="15"/>
      <c r="I156" s="192" t="str">
        <f t="shared" si="29"/>
        <v>[북스토어]</v>
      </c>
      <c r="J156" s="52"/>
      <c r="K156" s="52"/>
      <c r="L156" s="52"/>
      <c r="M156" s="52"/>
      <c r="N156" s="52"/>
      <c r="O156" s="52"/>
      <c r="P156" s="52"/>
      <c r="Q156" s="74"/>
      <c r="R156" s="75"/>
      <c r="S156" s="83"/>
      <c r="T156" s="84"/>
      <c r="U156" s="84"/>
      <c r="X156" s="2"/>
      <c r="Y156" s="78"/>
    </row>
    <row r="157" spans="1:25" ht="18.75" customHeight="1">
      <c r="A157" s="7"/>
      <c r="B157" s="206"/>
      <c r="C157" s="87"/>
      <c r="D157" s="10" t="s">
        <v>251</v>
      </c>
      <c r="E157" s="8"/>
      <c r="F157" s="29" t="s">
        <v>252</v>
      </c>
      <c r="G157" s="7" t="s">
        <v>19</v>
      </c>
      <c r="H157" s="15">
        <v>10.53</v>
      </c>
      <c r="I157" s="192" t="str">
        <f t="shared" si="29"/>
        <v>알판 MDF고밀도 MDF 9T㎡</v>
      </c>
      <c r="J157" s="52"/>
      <c r="K157" s="52" t="str">
        <f t="shared" ref="K157:K162" si="30">IF(J157="","",TRUNC(J157*$H157,0))</f>
        <v/>
      </c>
      <c r="L157" s="52"/>
      <c r="M157" s="52" t="str">
        <f t="shared" ref="M157:M162" si="31">IF(L157="","",TRUNC(L157*$H157,0))</f>
        <v/>
      </c>
      <c r="N157" s="52"/>
      <c r="O157" s="52" t="str">
        <f t="shared" ref="O157:O162" si="32">IF(N157="","",TRUNC(N157*$H157,0))</f>
        <v/>
      </c>
      <c r="P157" s="52">
        <f t="shared" ref="P157:P162" si="33">SUM(K157,M157,O157)</f>
        <v>0</v>
      </c>
      <c r="Q157" s="74"/>
      <c r="R157" s="75" t="str">
        <f>"제"&amp;VLOOKUP($I:$I,[4]목록!$A:$M,2,FALSE)&amp;"호표"</f>
        <v>제83호표</v>
      </c>
      <c r="S157" s="83"/>
      <c r="T157" s="84"/>
      <c r="U157" s="84"/>
      <c r="X157" s="2"/>
      <c r="Y157" s="196" t="s">
        <v>295</v>
      </c>
    </row>
    <row r="158" spans="1:25" ht="18.75" customHeight="1">
      <c r="A158" s="7"/>
      <c r="B158" s="206"/>
      <c r="C158" s="87"/>
      <c r="D158" s="10" t="s">
        <v>1483</v>
      </c>
      <c r="E158" s="8"/>
      <c r="F158" s="17" t="s">
        <v>267</v>
      </c>
      <c r="G158" s="7" t="s">
        <v>19</v>
      </c>
      <c r="H158" s="15">
        <v>10.53</v>
      </c>
      <c r="I158" s="192" t="str">
        <f t="shared" si="29"/>
        <v>인테리어 필름 붙임SH-01, 알판마감㎡</v>
      </c>
      <c r="J158" s="52"/>
      <c r="K158" s="52" t="str">
        <f t="shared" si="30"/>
        <v/>
      </c>
      <c r="L158" s="52"/>
      <c r="M158" s="52" t="str">
        <f t="shared" si="31"/>
        <v/>
      </c>
      <c r="N158" s="52"/>
      <c r="O158" s="52" t="str">
        <f t="shared" si="32"/>
        <v/>
      </c>
      <c r="P158" s="52">
        <f t="shared" si="33"/>
        <v>0</v>
      </c>
      <c r="Q158" s="74"/>
      <c r="R158" s="75" t="str">
        <f>"제"&amp;VLOOKUP($I:$I,[4]목록!$A:$M,2,FALSE)&amp;"호표"</f>
        <v>제206호표</v>
      </c>
      <c r="S158" s="83"/>
      <c r="T158" s="84"/>
      <c r="U158" s="84"/>
      <c r="X158" s="2"/>
      <c r="Y158" s="196" t="s">
        <v>295</v>
      </c>
    </row>
    <row r="159" spans="1:25" ht="18.75" customHeight="1">
      <c r="A159" s="7"/>
      <c r="B159" s="206" t="s">
        <v>306</v>
      </c>
      <c r="C159" s="87"/>
      <c r="D159" s="10" t="s">
        <v>307</v>
      </c>
      <c r="E159" s="41"/>
      <c r="F159" s="17" t="s">
        <v>308</v>
      </c>
      <c r="G159" s="7" t="s">
        <v>19</v>
      </c>
      <c r="H159" s="15">
        <v>2.63</v>
      </c>
      <c r="I159" s="192" t="str">
        <f>CONCATENATE(D159,F159,G159)</f>
        <v>도장 바탕만들기콘크리트, 모르타르면㎡</v>
      </c>
      <c r="J159" s="52"/>
      <c r="K159" s="52" t="str">
        <f>IF(J159="","",TRUNC(J159*$H159,0))</f>
        <v/>
      </c>
      <c r="L159" s="52"/>
      <c r="M159" s="52" t="str">
        <f>IF(L159="","",TRUNC(L159*$H159,0))</f>
        <v/>
      </c>
      <c r="N159" s="52"/>
      <c r="O159" s="52" t="str">
        <f>IF(N159="","",TRUNC(N159*$H159,0))</f>
        <v/>
      </c>
      <c r="P159" s="52">
        <f t="shared" si="33"/>
        <v>0</v>
      </c>
      <c r="Q159" s="74"/>
      <c r="R159" s="75" t="str">
        <f>"제"&amp;VLOOKUP($I:$I,[4]목록!$A:$M,2,FALSE)&amp;"호표"</f>
        <v>제211호표</v>
      </c>
      <c r="S159" s="83"/>
      <c r="T159" s="84"/>
      <c r="U159" s="84"/>
      <c r="X159" s="2"/>
      <c r="Y159" s="196" t="s">
        <v>296</v>
      </c>
    </row>
    <row r="160" spans="1:25" ht="18.75" customHeight="1">
      <c r="A160" s="7"/>
      <c r="B160" s="206" t="s">
        <v>306</v>
      </c>
      <c r="C160" s="87"/>
      <c r="D160" s="10" t="s">
        <v>238</v>
      </c>
      <c r="E160" s="41"/>
      <c r="F160" s="10" t="s">
        <v>235</v>
      </c>
      <c r="G160" s="7" t="s">
        <v>37</v>
      </c>
      <c r="H160" s="15">
        <v>2.63</v>
      </c>
      <c r="I160" s="192" t="str">
        <f t="shared" si="29"/>
        <v>PAINT(PT-02)지정V.P. 벽체면㎡</v>
      </c>
      <c r="J160" s="52"/>
      <c r="K160" s="52" t="str">
        <f t="shared" si="30"/>
        <v/>
      </c>
      <c r="L160" s="52"/>
      <c r="M160" s="52" t="str">
        <f t="shared" si="31"/>
        <v/>
      </c>
      <c r="N160" s="52"/>
      <c r="O160" s="52" t="str">
        <f t="shared" si="32"/>
        <v/>
      </c>
      <c r="P160" s="52">
        <f t="shared" si="33"/>
        <v>0</v>
      </c>
      <c r="Q160" s="74"/>
      <c r="R160" s="75" t="str">
        <f>"제"&amp;VLOOKUP($I:$I,[4]목록!$A:$M,2,FALSE)&amp;"호표"</f>
        <v>제228호표</v>
      </c>
      <c r="S160" s="83"/>
      <c r="T160" s="84"/>
      <c r="U160" s="84"/>
      <c r="X160" s="2"/>
      <c r="Y160" s="196" t="s">
        <v>296</v>
      </c>
    </row>
    <row r="161" spans="1:25" ht="18.75" customHeight="1">
      <c r="A161" s="7"/>
      <c r="B161" s="206"/>
      <c r="C161" s="87"/>
      <c r="D161" s="53" t="s">
        <v>53</v>
      </c>
      <c r="E161" s="45"/>
      <c r="F161" s="29" t="s">
        <v>303</v>
      </c>
      <c r="G161" s="54" t="s">
        <v>20</v>
      </c>
      <c r="H161" s="15">
        <v>32.33</v>
      </c>
      <c r="I161" s="192" t="str">
        <f t="shared" si="29"/>
        <v>걸레받이갈바1.6T,W(80+10+50+8)m</v>
      </c>
      <c r="J161" s="52"/>
      <c r="K161" s="52" t="str">
        <f t="shared" si="30"/>
        <v/>
      </c>
      <c r="L161" s="52"/>
      <c r="M161" s="52" t="str">
        <f t="shared" si="31"/>
        <v/>
      </c>
      <c r="N161" s="52"/>
      <c r="O161" s="52" t="str">
        <f t="shared" si="32"/>
        <v/>
      </c>
      <c r="P161" s="52">
        <f t="shared" si="33"/>
        <v>0</v>
      </c>
      <c r="Q161" s="74"/>
      <c r="R161" s="75" t="str">
        <f>"제"&amp;VLOOKUP($I:$I,[4]목록!$A:$M,2,FALSE)&amp;"호표"</f>
        <v>제192호표</v>
      </c>
      <c r="S161" s="83"/>
      <c r="T161" s="84"/>
      <c r="U161" s="84"/>
      <c r="X161" s="2"/>
      <c r="Y161" s="130">
        <v>23.81</v>
      </c>
    </row>
    <row r="162" spans="1:25" ht="18.75" customHeight="1">
      <c r="A162" s="7"/>
      <c r="B162" s="206"/>
      <c r="C162" s="87"/>
      <c r="D162" s="10" t="s">
        <v>239</v>
      </c>
      <c r="E162" s="8"/>
      <c r="F162" s="10" t="s">
        <v>241</v>
      </c>
      <c r="G162" s="7" t="s">
        <v>20</v>
      </c>
      <c r="H162" s="15">
        <v>32.33</v>
      </c>
      <c r="I162" s="192" t="str">
        <f t="shared" si="29"/>
        <v>걸레받이 도장(PT-02)H100-H50내외, 지정V.P.m</v>
      </c>
      <c r="J162" s="52"/>
      <c r="K162" s="52" t="str">
        <f t="shared" si="30"/>
        <v/>
      </c>
      <c r="L162" s="52"/>
      <c r="M162" s="52" t="str">
        <f t="shared" si="31"/>
        <v/>
      </c>
      <c r="N162" s="52"/>
      <c r="O162" s="52" t="str">
        <f t="shared" si="32"/>
        <v/>
      </c>
      <c r="P162" s="52">
        <f t="shared" si="33"/>
        <v>0</v>
      </c>
      <c r="Q162" s="74"/>
      <c r="R162" s="75" t="str">
        <f>"제"&amp;VLOOKUP($I:$I,[4]목록!$A:$M,2,FALSE)&amp;"호표"</f>
        <v>제229호표</v>
      </c>
      <c r="S162" s="83"/>
      <c r="T162" s="84"/>
      <c r="U162" s="84"/>
      <c r="X162" s="2"/>
      <c r="Y162" s="130">
        <v>23.81</v>
      </c>
    </row>
    <row r="163" spans="1:25" ht="18.75" customHeight="1">
      <c r="A163" s="7"/>
      <c r="B163" s="206"/>
      <c r="C163" s="87"/>
      <c r="D163" s="10" t="s">
        <v>291</v>
      </c>
      <c r="E163" s="8"/>
      <c r="F163" s="17" t="s">
        <v>305</v>
      </c>
      <c r="G163" s="7" t="s">
        <v>20</v>
      </c>
      <c r="H163" s="15">
        <v>9.36</v>
      </c>
      <c r="I163" s="192" t="str">
        <f t="shared" si="29"/>
        <v>갈바프레임갈바1.6T,W(120+30+120+30)m</v>
      </c>
      <c r="J163" s="52"/>
      <c r="K163" s="52" t="str">
        <f t="shared" ref="K163:K168" si="34">IF(J163="","",TRUNC(J163*$H163,0))</f>
        <v/>
      </c>
      <c r="L163" s="52"/>
      <c r="M163" s="52" t="str">
        <f t="shared" ref="M163:M168" si="35">IF(L163="","",TRUNC(L163*$H163,0))</f>
        <v/>
      </c>
      <c r="N163" s="52"/>
      <c r="O163" s="52" t="str">
        <f t="shared" ref="O163:O168" si="36">IF(N163="","",TRUNC(N163*$H163,0))</f>
        <v/>
      </c>
      <c r="P163" s="52">
        <f t="shared" ref="P163:P168" si="37">SUM(K163,M163,O163)</f>
        <v>0</v>
      </c>
      <c r="Q163" s="74"/>
      <c r="R163" s="75" t="str">
        <f>"제"&amp;VLOOKUP($I:$I,[4]목록!$A:$M,2,FALSE)&amp;"호표"</f>
        <v>제180호표</v>
      </c>
      <c r="S163" s="83"/>
      <c r="T163" s="84"/>
      <c r="U163" s="84"/>
      <c r="X163" s="2"/>
      <c r="Y163" s="130" t="s">
        <v>297</v>
      </c>
    </row>
    <row r="164" spans="1:25" ht="18.75" customHeight="1">
      <c r="A164" s="7"/>
      <c r="B164" s="206"/>
      <c r="C164" s="87"/>
      <c r="D164" s="256" t="s">
        <v>292</v>
      </c>
      <c r="E164" s="45"/>
      <c r="F164" s="29" t="s">
        <v>301</v>
      </c>
      <c r="G164" s="54" t="s">
        <v>20</v>
      </c>
      <c r="H164" s="15">
        <v>9.36</v>
      </c>
      <c r="I164" s="192" t="str">
        <f t="shared" si="29"/>
        <v>갈바프레임 도장PT-02,W(120+30+120+30)m</v>
      </c>
      <c r="J164" s="52"/>
      <c r="K164" s="52" t="str">
        <f t="shared" si="34"/>
        <v/>
      </c>
      <c r="L164" s="52"/>
      <c r="M164" s="52" t="str">
        <f t="shared" si="35"/>
        <v/>
      </c>
      <c r="N164" s="52"/>
      <c r="O164" s="52" t="str">
        <f t="shared" si="36"/>
        <v/>
      </c>
      <c r="P164" s="52">
        <f t="shared" si="37"/>
        <v>0</v>
      </c>
      <c r="Q164" s="74"/>
      <c r="R164" s="75" t="str">
        <f>"제"&amp;VLOOKUP($I:$I,[4]목록!$A:$M,2,FALSE)&amp;"호표"</f>
        <v>제181호표</v>
      </c>
      <c r="S164" s="83"/>
      <c r="T164" s="84"/>
      <c r="U164" s="84"/>
      <c r="X164" s="2"/>
      <c r="Y164" s="130" t="s">
        <v>297</v>
      </c>
    </row>
    <row r="165" spans="1:25" ht="18.75" customHeight="1">
      <c r="A165" s="7"/>
      <c r="B165" s="206"/>
      <c r="C165" s="87"/>
      <c r="D165" s="256" t="s">
        <v>309</v>
      </c>
      <c r="E165" s="8"/>
      <c r="F165" s="10" t="s">
        <v>51</v>
      </c>
      <c r="G165" s="7" t="s">
        <v>37</v>
      </c>
      <c r="H165" s="15">
        <v>5.47</v>
      </c>
      <c r="I165" s="192" t="str">
        <f t="shared" si="29"/>
        <v>곡면 강화유리(GL-01)THK=10mm㎡</v>
      </c>
      <c r="J165" s="52"/>
      <c r="K165" s="52" t="str">
        <f t="shared" si="34"/>
        <v/>
      </c>
      <c r="L165" s="52"/>
      <c r="M165" s="52" t="str">
        <f t="shared" si="35"/>
        <v/>
      </c>
      <c r="N165" s="52"/>
      <c r="O165" s="52" t="str">
        <f t="shared" si="36"/>
        <v/>
      </c>
      <c r="P165" s="52">
        <f t="shared" si="37"/>
        <v>0</v>
      </c>
      <c r="Q165" s="74"/>
      <c r="R165" s="75" t="str">
        <f>"제"&amp;VLOOKUP($I:$I,[4]목록!$A:$M,2,FALSE)&amp;"호표"</f>
        <v>제237호표</v>
      </c>
      <c r="S165" s="83"/>
      <c r="T165" s="84"/>
      <c r="U165" s="84"/>
      <c r="X165" s="2"/>
      <c r="Y165" s="130" t="s">
        <v>298</v>
      </c>
    </row>
    <row r="166" spans="1:25" ht="18.75" customHeight="1">
      <c r="A166" s="7"/>
      <c r="B166" s="206"/>
      <c r="C166" s="87"/>
      <c r="D166" s="22" t="s">
        <v>1485</v>
      </c>
      <c r="E166" s="23"/>
      <c r="F166" s="22" t="s">
        <v>266</v>
      </c>
      <c r="G166" s="46" t="s">
        <v>19</v>
      </c>
      <c r="H166" s="15">
        <v>2.73</v>
      </c>
      <c r="I166" s="192" t="str">
        <f t="shared" si="29"/>
        <v>인테리어필름(SH-09)안개시트,시공포함㎡</v>
      </c>
      <c r="J166" s="52"/>
      <c r="K166" s="52" t="str">
        <f>IF(J166="","",TRUNC(J166*$H166,0))</f>
        <v/>
      </c>
      <c r="L166" s="52"/>
      <c r="M166" s="52" t="str">
        <f>IF(L166="","",TRUNC(L166*$H166,0))</f>
        <v/>
      </c>
      <c r="N166" s="52"/>
      <c r="O166" s="52" t="str">
        <f>IF(N166="","",TRUNC(N166*$H166,0))</f>
        <v/>
      </c>
      <c r="P166" s="52">
        <f>SUM(K166,M166,O166)</f>
        <v>0</v>
      </c>
      <c r="Q166" s="74"/>
      <c r="R166" s="75" t="str">
        <f>"단가"&amp;VLOOKUP($I:$I,[4]단가!$A:$B,2,FALSE)&amp;"번"</f>
        <v>단가122번</v>
      </c>
      <c r="S166" s="83"/>
      <c r="T166" s="84"/>
      <c r="U166" s="84"/>
      <c r="X166" s="2"/>
      <c r="Y166" s="130" t="s">
        <v>299</v>
      </c>
    </row>
    <row r="167" spans="1:25" ht="18.75" customHeight="1">
      <c r="A167" s="7"/>
      <c r="B167" s="206"/>
      <c r="C167" s="87"/>
      <c r="D167" s="256" t="s">
        <v>314</v>
      </c>
      <c r="E167" s="45"/>
      <c r="F167" s="29" t="s">
        <v>32</v>
      </c>
      <c r="G167" s="54" t="s">
        <v>19</v>
      </c>
      <c r="H167" s="15">
        <v>2.37</v>
      </c>
      <c r="I167" s="192" t="str">
        <f t="shared" si="29"/>
        <v>SATIN GLASS(GL-03)THK=5mm㎡</v>
      </c>
      <c r="J167" s="52"/>
      <c r="K167" s="52" t="str">
        <f t="shared" si="34"/>
        <v/>
      </c>
      <c r="L167" s="52"/>
      <c r="M167" s="52" t="str">
        <f t="shared" si="35"/>
        <v/>
      </c>
      <c r="N167" s="52"/>
      <c r="O167" s="52" t="str">
        <f t="shared" si="36"/>
        <v/>
      </c>
      <c r="P167" s="52">
        <f t="shared" si="37"/>
        <v>0</v>
      </c>
      <c r="Q167" s="74"/>
      <c r="R167" s="75" t="str">
        <f>"제"&amp;VLOOKUP($I:$I,[4]목록!$A:$M,2,FALSE)&amp;"호표"</f>
        <v>제239호표</v>
      </c>
      <c r="S167" s="83"/>
      <c r="T167" s="84"/>
      <c r="U167" s="84"/>
      <c r="X167" s="2"/>
      <c r="Y167" s="130">
        <v>2.37</v>
      </c>
    </row>
    <row r="168" spans="1:25" ht="18.75" customHeight="1">
      <c r="A168" s="7"/>
      <c r="B168" s="206"/>
      <c r="C168" s="87"/>
      <c r="D168" s="255" t="s">
        <v>293</v>
      </c>
      <c r="E168" s="8"/>
      <c r="F168" s="17" t="s">
        <v>294</v>
      </c>
      <c r="G168" s="7" t="s">
        <v>19</v>
      </c>
      <c r="H168" s="15">
        <v>4.1100000000000003</v>
      </c>
      <c r="I168" s="192" t="str">
        <f t="shared" si="29"/>
        <v>음수대 상부 먹통구조틀. MDF, 필름 SH-04 포함㎡</v>
      </c>
      <c r="J168" s="52"/>
      <c r="K168" s="52" t="str">
        <f t="shared" si="34"/>
        <v/>
      </c>
      <c r="L168" s="52"/>
      <c r="M168" s="52" t="str">
        <f t="shared" si="35"/>
        <v/>
      </c>
      <c r="N168" s="52"/>
      <c r="O168" s="52" t="str">
        <f t="shared" si="36"/>
        <v/>
      </c>
      <c r="P168" s="52">
        <f t="shared" si="37"/>
        <v>0</v>
      </c>
      <c r="Q168" s="74"/>
      <c r="R168" s="75" t="str">
        <f>"단가"&amp;VLOOKUP($I:$I,[4]단가!$A:$B,2,FALSE)&amp;"번"</f>
        <v>단가248번</v>
      </c>
      <c r="S168" s="83"/>
      <c r="T168" s="84"/>
      <c r="U168" s="84"/>
      <c r="X168" s="2"/>
      <c r="Y168" s="130" t="s">
        <v>300</v>
      </c>
    </row>
    <row r="169" spans="1:25" ht="18.75" customHeight="1">
      <c r="A169" s="7"/>
      <c r="B169" s="209"/>
      <c r="C169" s="87"/>
      <c r="D169" s="10"/>
      <c r="E169" s="8"/>
      <c r="F169" s="17"/>
      <c r="G169" s="7"/>
      <c r="H169" s="15"/>
      <c r="I169" s="192" t="str">
        <f t="shared" si="29"/>
        <v/>
      </c>
      <c r="J169" s="52"/>
      <c r="K169" s="52"/>
      <c r="L169" s="52"/>
      <c r="M169" s="52"/>
      <c r="N169" s="52"/>
      <c r="O169" s="52"/>
      <c r="P169" s="52"/>
      <c r="Q169" s="74"/>
      <c r="R169" s="75"/>
      <c r="S169" s="83"/>
      <c r="T169" s="84"/>
      <c r="U169" s="84"/>
      <c r="X169" s="105"/>
      <c r="Y169" s="78"/>
    </row>
    <row r="170" spans="1:25" ht="18.75" customHeight="1">
      <c r="A170" s="7"/>
      <c r="B170" s="86" t="s">
        <v>9</v>
      </c>
      <c r="C170" s="87"/>
      <c r="D170" s="10" t="s">
        <v>316</v>
      </c>
      <c r="E170" s="8"/>
      <c r="F170" s="17"/>
      <c r="G170" s="7"/>
      <c r="H170" s="15"/>
      <c r="I170" s="192" t="str">
        <f t="shared" si="29"/>
        <v>[직원라카룸]</v>
      </c>
      <c r="J170" s="52"/>
      <c r="K170" s="52"/>
      <c r="L170" s="52"/>
      <c r="M170" s="52"/>
      <c r="N170" s="52"/>
      <c r="O170" s="52"/>
      <c r="P170" s="52"/>
      <c r="Q170" s="74"/>
      <c r="R170" s="75"/>
      <c r="S170" s="83"/>
      <c r="T170" s="84"/>
      <c r="U170" s="84"/>
      <c r="X170" s="2"/>
      <c r="Y170" s="78"/>
    </row>
    <row r="171" spans="1:25" ht="18.75" customHeight="1">
      <c r="A171" s="7"/>
      <c r="B171" s="206"/>
      <c r="C171" s="87"/>
      <c r="D171" s="10" t="s">
        <v>236</v>
      </c>
      <c r="E171" s="8"/>
      <c r="F171" s="17" t="s">
        <v>237</v>
      </c>
      <c r="G171" s="7" t="s">
        <v>37</v>
      </c>
      <c r="H171" s="15">
        <v>16.600000000000001</v>
      </c>
      <c r="I171" s="192" t="str">
        <f t="shared" si="29"/>
        <v>도장 바탕만들기(ALL PUTTY)벽체면(석고보드,합판면)㎡</v>
      </c>
      <c r="J171" s="52"/>
      <c r="K171" s="52" t="str">
        <f>IF(J171="","",TRUNC(J171*$H171,0))</f>
        <v/>
      </c>
      <c r="L171" s="52"/>
      <c r="M171" s="52" t="str">
        <f>IF(L171="","",TRUNC(L171*$H171,0))</f>
        <v/>
      </c>
      <c r="N171" s="52"/>
      <c r="O171" s="52" t="str">
        <f>IF(N171="","",TRUNC(N171*$H171,0))</f>
        <v/>
      </c>
      <c r="P171" s="52">
        <f>SUM(K171,M171,O171)</f>
        <v>0</v>
      </c>
      <c r="Q171" s="74"/>
      <c r="R171" s="75" t="str">
        <f>"제"&amp;VLOOKUP($I:$I,[4]목록!$A:$M,2,FALSE)&amp;"호표"</f>
        <v>제213호표</v>
      </c>
      <c r="S171" s="83"/>
      <c r="T171" s="84"/>
      <c r="U171" s="84"/>
      <c r="X171" s="2"/>
      <c r="Y171" s="196" t="s">
        <v>317</v>
      </c>
    </row>
    <row r="172" spans="1:25" ht="18.75" customHeight="1">
      <c r="A172" s="7"/>
      <c r="B172" s="206"/>
      <c r="C172" s="87"/>
      <c r="D172" s="10" t="s">
        <v>243</v>
      </c>
      <c r="E172" s="8"/>
      <c r="F172" s="17" t="s">
        <v>234</v>
      </c>
      <c r="G172" s="7" t="s">
        <v>19</v>
      </c>
      <c r="H172" s="15">
        <v>16.600000000000001</v>
      </c>
      <c r="I172" s="192" t="str">
        <f t="shared" si="29"/>
        <v>PAINT(PT-01)지정V.P. 벽체면㎡</v>
      </c>
      <c r="J172" s="52"/>
      <c r="K172" s="52" t="str">
        <f>IF(J172="","",TRUNC(J172*$H172,0))</f>
        <v/>
      </c>
      <c r="L172" s="52"/>
      <c r="M172" s="52" t="str">
        <f>IF(L172="","",TRUNC(L172*$H172,0))</f>
        <v/>
      </c>
      <c r="N172" s="52"/>
      <c r="O172" s="52" t="str">
        <f>IF(N172="","",TRUNC(N172*$H172,0))</f>
        <v/>
      </c>
      <c r="P172" s="52">
        <f>SUM(K172,M172,O172)</f>
        <v>0</v>
      </c>
      <c r="Q172" s="74"/>
      <c r="R172" s="75" t="str">
        <f>"제"&amp;VLOOKUP($I:$I,[4]목록!$A:$M,2,FALSE)&amp;"호표"</f>
        <v>제227호표</v>
      </c>
      <c r="S172" s="83"/>
      <c r="T172" s="84"/>
      <c r="U172" s="84"/>
      <c r="X172" s="2"/>
      <c r="Y172" s="196" t="s">
        <v>317</v>
      </c>
    </row>
    <row r="173" spans="1:25" ht="18.75" customHeight="1">
      <c r="A173" s="7"/>
      <c r="B173" s="206"/>
      <c r="C173" s="87"/>
      <c r="D173" s="10" t="s">
        <v>240</v>
      </c>
      <c r="E173" s="41"/>
      <c r="F173" s="17" t="s">
        <v>242</v>
      </c>
      <c r="G173" s="7" t="s">
        <v>20</v>
      </c>
      <c r="H173" s="15">
        <v>6.92</v>
      </c>
      <c r="I173" s="192" t="str">
        <f t="shared" si="29"/>
        <v>걸레받이 도장(PT-02)H100-H50내외, 지정V.P.m</v>
      </c>
      <c r="J173" s="52"/>
      <c r="K173" s="52" t="str">
        <f>IF(J173="","",TRUNC(J173*$H173,0))</f>
        <v/>
      </c>
      <c r="L173" s="52"/>
      <c r="M173" s="52" t="str">
        <f>IF(L173="","",TRUNC(L173*$H173,0))</f>
        <v/>
      </c>
      <c r="N173" s="52"/>
      <c r="O173" s="52" t="str">
        <f>IF(N173="","",TRUNC(N173*$H173,0))</f>
        <v/>
      </c>
      <c r="P173" s="52">
        <f>SUM(K173,M173,O173)</f>
        <v>0</v>
      </c>
      <c r="Q173" s="74"/>
      <c r="R173" s="75" t="str">
        <f>"제"&amp;VLOOKUP($I:$I,[4]목록!$A:$M,2,FALSE)&amp;"호표"</f>
        <v>제229호표</v>
      </c>
      <c r="S173" s="83"/>
      <c r="T173" s="84"/>
      <c r="U173" s="84"/>
      <c r="X173" s="2"/>
      <c r="Y173" s="196">
        <v>6.92</v>
      </c>
    </row>
    <row r="174" spans="1:25" ht="18.75" customHeight="1">
      <c r="A174" s="7"/>
      <c r="B174" s="209"/>
      <c r="C174" s="87"/>
      <c r="D174" s="10"/>
      <c r="E174" s="8"/>
      <c r="F174" s="17"/>
      <c r="G174" s="7"/>
      <c r="H174" s="15"/>
      <c r="I174" s="192" t="str">
        <f t="shared" ref="I174:I187" si="38">CONCATENATE(D174,F174,G174)</f>
        <v/>
      </c>
      <c r="J174" s="52"/>
      <c r="K174" s="52"/>
      <c r="L174" s="52"/>
      <c r="M174" s="52"/>
      <c r="N174" s="52"/>
      <c r="O174" s="52"/>
      <c r="P174" s="52"/>
      <c r="Q174" s="74"/>
      <c r="R174" s="75"/>
      <c r="S174" s="83"/>
      <c r="T174" s="84"/>
      <c r="U174" s="84"/>
      <c r="X174" s="105"/>
      <c r="Y174" s="78"/>
    </row>
    <row r="175" spans="1:25" ht="18.75" customHeight="1">
      <c r="A175" s="7"/>
      <c r="B175" s="86" t="s">
        <v>9</v>
      </c>
      <c r="C175" s="87"/>
      <c r="D175" s="10" t="s">
        <v>318</v>
      </c>
      <c r="E175" s="8"/>
      <c r="F175" s="17"/>
      <c r="G175" s="7"/>
      <c r="H175" s="15"/>
      <c r="I175" s="192" t="str">
        <f t="shared" si="38"/>
        <v>[소그룹실]</v>
      </c>
      <c r="J175" s="52"/>
      <c r="K175" s="52"/>
      <c r="L175" s="52"/>
      <c r="M175" s="52"/>
      <c r="N175" s="52"/>
      <c r="O175" s="52"/>
      <c r="P175" s="52"/>
      <c r="Q175" s="74"/>
      <c r="R175" s="75"/>
      <c r="S175" s="83"/>
      <c r="T175" s="84"/>
      <c r="U175" s="84"/>
      <c r="X175" s="2"/>
      <c r="Y175" s="78"/>
    </row>
    <row r="176" spans="1:25" ht="18.75" customHeight="1">
      <c r="A176" s="7"/>
      <c r="B176" s="206"/>
      <c r="C176" s="87"/>
      <c r="D176" s="10" t="s">
        <v>331</v>
      </c>
      <c r="E176" s="8"/>
      <c r="F176" s="29" t="s">
        <v>330</v>
      </c>
      <c r="G176" s="7" t="s">
        <v>20</v>
      </c>
      <c r="H176" s="15">
        <v>31.2</v>
      </c>
      <c r="I176" s="192" t="str">
        <f t="shared" si="38"/>
        <v>금속 몰딩(PT-02,도장포함)갈바1.6T,W(30+15+10+15+30)m</v>
      </c>
      <c r="J176" s="52"/>
      <c r="K176" s="52" t="str">
        <f t="shared" ref="K176:K187" si="39">IF(J176="","",TRUNC(J176*$H176,0))</f>
        <v/>
      </c>
      <c r="L176" s="52"/>
      <c r="M176" s="52" t="str">
        <f t="shared" ref="M176:M187" si="40">IF(L176="","",TRUNC(L176*$H176,0))</f>
        <v/>
      </c>
      <c r="N176" s="52"/>
      <c r="O176" s="52" t="str">
        <f t="shared" ref="O176:O187" si="41">IF(N176="","",TRUNC(N176*$H176,0))</f>
        <v/>
      </c>
      <c r="P176" s="52">
        <f t="shared" ref="P176:P187" si="42">SUM(K176,M176,O176)</f>
        <v>0</v>
      </c>
      <c r="Q176" s="74"/>
      <c r="R176" s="75" t="str">
        <f>"제"&amp;VLOOKUP($I:$I,[4]목록!$A:$M,2,FALSE)&amp;"호표"</f>
        <v>제145호표</v>
      </c>
      <c r="S176" s="83"/>
      <c r="T176" s="84"/>
      <c r="U176" s="84"/>
      <c r="X176" s="2"/>
      <c r="Y176" s="196" t="s">
        <v>321</v>
      </c>
    </row>
    <row r="177" spans="1:25" ht="18.75" customHeight="1">
      <c r="A177" s="7"/>
      <c r="B177" s="206"/>
      <c r="C177" s="87"/>
      <c r="D177" s="10" t="s">
        <v>251</v>
      </c>
      <c r="E177" s="8"/>
      <c r="F177" s="17" t="s">
        <v>252</v>
      </c>
      <c r="G177" s="7" t="s">
        <v>19</v>
      </c>
      <c r="H177" s="15">
        <v>68.87</v>
      </c>
      <c r="I177" s="192" t="str">
        <f t="shared" si="38"/>
        <v>알판 MDF고밀도 MDF 9T㎡</v>
      </c>
      <c r="J177" s="52"/>
      <c r="K177" s="52" t="str">
        <f t="shared" si="39"/>
        <v/>
      </c>
      <c r="L177" s="52"/>
      <c r="M177" s="52" t="str">
        <f t="shared" si="40"/>
        <v/>
      </c>
      <c r="N177" s="52"/>
      <c r="O177" s="52" t="str">
        <f t="shared" si="41"/>
        <v/>
      </c>
      <c r="P177" s="52">
        <f t="shared" si="42"/>
        <v>0</v>
      </c>
      <c r="Q177" s="74"/>
      <c r="R177" s="75" t="str">
        <f>"제"&amp;VLOOKUP($I:$I,[4]목록!$A:$M,2,FALSE)&amp;"호표"</f>
        <v>제83호표</v>
      </c>
      <c r="S177" s="83"/>
      <c r="T177" s="84"/>
      <c r="U177" s="84"/>
      <c r="X177" s="2"/>
      <c r="Y177" s="196" t="s">
        <v>322</v>
      </c>
    </row>
    <row r="178" spans="1:25" ht="18.75" customHeight="1">
      <c r="A178" s="7"/>
      <c r="B178" s="206"/>
      <c r="C178" s="87"/>
      <c r="D178" s="10" t="s">
        <v>54</v>
      </c>
      <c r="E178" s="41"/>
      <c r="F178" s="17" t="s">
        <v>267</v>
      </c>
      <c r="G178" s="7" t="s">
        <v>19</v>
      </c>
      <c r="H178" s="15">
        <v>44.51</v>
      </c>
      <c r="I178" s="192" t="str">
        <f t="shared" si="38"/>
        <v>인테리어 필름 붙임SH-01, 알판마감㎡</v>
      </c>
      <c r="J178" s="52"/>
      <c r="K178" s="52" t="str">
        <f t="shared" si="39"/>
        <v/>
      </c>
      <c r="L178" s="52"/>
      <c r="M178" s="52" t="str">
        <f t="shared" si="40"/>
        <v/>
      </c>
      <c r="N178" s="52"/>
      <c r="O178" s="52" t="str">
        <f t="shared" si="41"/>
        <v/>
      </c>
      <c r="P178" s="52">
        <f t="shared" si="42"/>
        <v>0</v>
      </c>
      <c r="Q178" s="74"/>
      <c r="R178" s="75" t="str">
        <f>"제"&amp;VLOOKUP($I:$I,[4]목록!$A:$M,2,FALSE)&amp;"호표"</f>
        <v>제206호표</v>
      </c>
      <c r="S178" s="83"/>
      <c r="T178" s="84"/>
      <c r="U178" s="84"/>
      <c r="X178" s="2"/>
      <c r="Y178" s="196">
        <v>44.510000000000005</v>
      </c>
    </row>
    <row r="179" spans="1:25" ht="18.75" customHeight="1">
      <c r="A179" s="7"/>
      <c r="B179" s="206"/>
      <c r="C179" s="87"/>
      <c r="D179" s="10" t="s">
        <v>54</v>
      </c>
      <c r="E179" s="41"/>
      <c r="F179" s="10" t="s">
        <v>319</v>
      </c>
      <c r="G179" s="7" t="s">
        <v>19</v>
      </c>
      <c r="H179" s="15">
        <v>24.36</v>
      </c>
      <c r="I179" s="192" t="str">
        <f t="shared" si="38"/>
        <v>인테리어 필름 붙임SH-10, 알판마감㎡</v>
      </c>
      <c r="J179" s="52"/>
      <c r="K179" s="52" t="str">
        <f t="shared" si="39"/>
        <v/>
      </c>
      <c r="L179" s="52"/>
      <c r="M179" s="52" t="str">
        <f t="shared" si="40"/>
        <v/>
      </c>
      <c r="N179" s="52"/>
      <c r="O179" s="52" t="str">
        <f t="shared" si="41"/>
        <v/>
      </c>
      <c r="P179" s="52">
        <f t="shared" si="42"/>
        <v>0</v>
      </c>
      <c r="Q179" s="74"/>
      <c r="R179" s="75" t="str">
        <f>"제"&amp;VLOOKUP($I:$I,[4]목록!$A:$M,2,FALSE)&amp;"호표"</f>
        <v>제210호표</v>
      </c>
      <c r="S179" s="83"/>
      <c r="T179" s="84"/>
      <c r="U179" s="84"/>
      <c r="X179" s="2"/>
      <c r="Y179" s="196" t="s">
        <v>323</v>
      </c>
    </row>
    <row r="180" spans="1:25" ht="18.75" customHeight="1">
      <c r="A180" s="7"/>
      <c r="B180" s="206"/>
      <c r="C180" s="87"/>
      <c r="D180" s="53" t="s">
        <v>53</v>
      </c>
      <c r="E180" s="45"/>
      <c r="F180" s="29" t="s">
        <v>303</v>
      </c>
      <c r="G180" s="54" t="s">
        <v>20</v>
      </c>
      <c r="H180" s="15">
        <v>29.11</v>
      </c>
      <c r="I180" s="192" t="str">
        <f t="shared" si="38"/>
        <v>걸레받이갈바1.6T,W(80+10+50+8)m</v>
      </c>
      <c r="J180" s="52"/>
      <c r="K180" s="52" t="str">
        <f t="shared" si="39"/>
        <v/>
      </c>
      <c r="L180" s="52"/>
      <c r="M180" s="52" t="str">
        <f t="shared" si="40"/>
        <v/>
      </c>
      <c r="N180" s="52"/>
      <c r="O180" s="52" t="str">
        <f t="shared" si="41"/>
        <v/>
      </c>
      <c r="P180" s="52">
        <f t="shared" si="42"/>
        <v>0</v>
      </c>
      <c r="Q180" s="74"/>
      <c r="R180" s="75" t="str">
        <f>"제"&amp;VLOOKUP($I:$I,[4]목록!$A:$M,2,FALSE)&amp;"호표"</f>
        <v>제192호표</v>
      </c>
      <c r="S180" s="83"/>
      <c r="T180" s="84"/>
      <c r="U180" s="84"/>
      <c r="X180" s="2"/>
      <c r="Y180" s="130" t="s">
        <v>324</v>
      </c>
    </row>
    <row r="181" spans="1:25" ht="18.75" customHeight="1">
      <c r="A181" s="7"/>
      <c r="B181" s="206"/>
      <c r="C181" s="87"/>
      <c r="D181" s="10" t="s">
        <v>239</v>
      </c>
      <c r="E181" s="8"/>
      <c r="F181" s="10" t="s">
        <v>241</v>
      </c>
      <c r="G181" s="7" t="s">
        <v>20</v>
      </c>
      <c r="H181" s="15">
        <v>29.11</v>
      </c>
      <c r="I181" s="192" t="str">
        <f t="shared" si="38"/>
        <v>걸레받이 도장(PT-02)H100-H50내외, 지정V.P.m</v>
      </c>
      <c r="J181" s="52"/>
      <c r="K181" s="52" t="str">
        <f t="shared" si="39"/>
        <v/>
      </c>
      <c r="L181" s="52"/>
      <c r="M181" s="52" t="str">
        <f t="shared" si="40"/>
        <v/>
      </c>
      <c r="N181" s="52"/>
      <c r="O181" s="52" t="str">
        <f t="shared" si="41"/>
        <v/>
      </c>
      <c r="P181" s="52">
        <f t="shared" si="42"/>
        <v>0</v>
      </c>
      <c r="Q181" s="74"/>
      <c r="R181" s="75" t="str">
        <f>"제"&amp;VLOOKUP($I:$I,[4]목록!$A:$M,2,FALSE)&amp;"호표"</f>
        <v>제229호표</v>
      </c>
      <c r="S181" s="83"/>
      <c r="T181" s="84"/>
      <c r="U181" s="84"/>
      <c r="X181" s="2"/>
      <c r="Y181" s="130" t="s">
        <v>324</v>
      </c>
    </row>
    <row r="182" spans="1:25" ht="18.75" customHeight="1">
      <c r="A182" s="7"/>
      <c r="B182" s="206"/>
      <c r="C182" s="87"/>
      <c r="D182" s="255" t="s">
        <v>311</v>
      </c>
      <c r="E182" s="8"/>
      <c r="F182" s="17" t="s">
        <v>32</v>
      </c>
      <c r="G182" s="7" t="s">
        <v>19</v>
      </c>
      <c r="H182" s="15">
        <v>8.64</v>
      </c>
      <c r="I182" s="192" t="str">
        <f t="shared" si="38"/>
        <v>BACK PAINT GLASS(GL-04)THK=5mm㎡</v>
      </c>
      <c r="J182" s="52"/>
      <c r="K182" s="52" t="str">
        <f t="shared" si="39"/>
        <v/>
      </c>
      <c r="L182" s="52"/>
      <c r="M182" s="52" t="str">
        <f t="shared" si="40"/>
        <v/>
      </c>
      <c r="N182" s="52"/>
      <c r="O182" s="52" t="str">
        <f t="shared" si="41"/>
        <v/>
      </c>
      <c r="P182" s="52">
        <f t="shared" si="42"/>
        <v>0</v>
      </c>
      <c r="Q182" s="74"/>
      <c r="R182" s="75" t="str">
        <f>"제"&amp;VLOOKUP($I:$I,[4]목록!$A:$M,2,FALSE)&amp;"호표"</f>
        <v>제240호표</v>
      </c>
      <c r="S182" s="83"/>
      <c r="T182" s="84"/>
      <c r="U182" s="84"/>
      <c r="X182" s="2"/>
      <c r="Y182" s="130" t="s">
        <v>325</v>
      </c>
    </row>
    <row r="183" spans="1:25" ht="18.75" customHeight="1">
      <c r="A183" s="7"/>
      <c r="B183" s="206"/>
      <c r="C183" s="87"/>
      <c r="D183" s="53" t="s">
        <v>320</v>
      </c>
      <c r="E183" s="45"/>
      <c r="F183" s="29" t="s">
        <v>332</v>
      </c>
      <c r="G183" s="54" t="s">
        <v>21</v>
      </c>
      <c r="H183" s="15">
        <v>3</v>
      </c>
      <c r="I183" s="192" t="str">
        <f t="shared" si="38"/>
        <v>팬트레이L500*D60내외, 제작사양EA</v>
      </c>
      <c r="J183" s="52"/>
      <c r="K183" s="52" t="str">
        <f>IF(J183="","",TRUNC(J183*$H183,0))</f>
        <v/>
      </c>
      <c r="L183" s="52"/>
      <c r="M183" s="52" t="str">
        <f>IF(L183="","",TRUNC(L183*$H183,0))</f>
        <v/>
      </c>
      <c r="N183" s="52"/>
      <c r="O183" s="52" t="str">
        <f>IF(N183="","",TRUNC(N183*$H183,0))</f>
        <v/>
      </c>
      <c r="P183" s="52">
        <f>SUM(K183,M183,O183)</f>
        <v>0</v>
      </c>
      <c r="Q183" s="74"/>
      <c r="R183" s="75" t="str">
        <f>"단가"&amp;VLOOKUP($I:$I,[4]단가!$A:$B,2,FALSE)&amp;"번"</f>
        <v>단가242번</v>
      </c>
      <c r="S183" s="83"/>
      <c r="T183" s="84"/>
      <c r="U183" s="84"/>
      <c r="X183" s="2"/>
      <c r="Y183" s="130" t="s">
        <v>326</v>
      </c>
    </row>
    <row r="184" spans="1:25" ht="18.75" customHeight="1">
      <c r="A184" s="7"/>
      <c r="B184" s="206"/>
      <c r="C184" s="87"/>
      <c r="D184" s="53" t="s">
        <v>291</v>
      </c>
      <c r="E184" s="8"/>
      <c r="F184" s="10" t="s">
        <v>333</v>
      </c>
      <c r="G184" s="7" t="s">
        <v>20</v>
      </c>
      <c r="H184" s="15">
        <v>64.5</v>
      </c>
      <c r="I184" s="192" t="str">
        <f t="shared" si="38"/>
        <v>갈바프레임갈바1.6T,W(120+30+120+30)m</v>
      </c>
      <c r="J184" s="52"/>
      <c r="K184" s="52" t="str">
        <f t="shared" si="39"/>
        <v/>
      </c>
      <c r="L184" s="52"/>
      <c r="M184" s="52" t="str">
        <f t="shared" si="40"/>
        <v/>
      </c>
      <c r="N184" s="52"/>
      <c r="O184" s="52" t="str">
        <f t="shared" si="41"/>
        <v/>
      </c>
      <c r="P184" s="52">
        <f t="shared" si="42"/>
        <v>0</v>
      </c>
      <c r="Q184" s="74"/>
      <c r="R184" s="75" t="str">
        <f>"제"&amp;VLOOKUP($I:$I,[4]목록!$A:$M,2,FALSE)&amp;"호표"</f>
        <v>제180호표</v>
      </c>
      <c r="S184" s="83"/>
      <c r="T184" s="84"/>
      <c r="U184" s="84"/>
      <c r="X184" s="2"/>
      <c r="Y184" s="130" t="s">
        <v>327</v>
      </c>
    </row>
    <row r="185" spans="1:25" ht="18.75" customHeight="1">
      <c r="A185" s="7"/>
      <c r="B185" s="206"/>
      <c r="C185" s="87"/>
      <c r="D185" s="257" t="s">
        <v>292</v>
      </c>
      <c r="E185" s="23"/>
      <c r="F185" s="22" t="s">
        <v>334</v>
      </c>
      <c r="G185" s="46" t="s">
        <v>20</v>
      </c>
      <c r="H185" s="15">
        <v>64.5</v>
      </c>
      <c r="I185" s="192" t="str">
        <f t="shared" si="38"/>
        <v>갈바프레임 도장PT-02,W(120+30+120+30)m</v>
      </c>
      <c r="J185" s="52"/>
      <c r="K185" s="52" t="str">
        <f>IF(J185="","",TRUNC(J185*$H185,0))</f>
        <v/>
      </c>
      <c r="L185" s="52"/>
      <c r="M185" s="52" t="str">
        <f>IF(L185="","",TRUNC(L185*$H185,0))</f>
        <v/>
      </c>
      <c r="N185" s="52"/>
      <c r="O185" s="52" t="str">
        <f>IF(N185="","",TRUNC(N185*$H185,0))</f>
        <v/>
      </c>
      <c r="P185" s="52">
        <f>SUM(K185,M185,O185)</f>
        <v>0</v>
      </c>
      <c r="Q185" s="74"/>
      <c r="R185" s="75" t="str">
        <f>"제"&amp;VLOOKUP($I:$I,[4]목록!$A:$M,2,FALSE)&amp;"호표"</f>
        <v>제181호표</v>
      </c>
      <c r="S185" s="83"/>
      <c r="T185" s="84"/>
      <c r="U185" s="84"/>
      <c r="X185" s="2"/>
      <c r="Y185" s="130" t="s">
        <v>327</v>
      </c>
    </row>
    <row r="186" spans="1:25" ht="18.75" customHeight="1">
      <c r="A186" s="7"/>
      <c r="B186" s="206"/>
      <c r="C186" s="87"/>
      <c r="D186" s="256" t="s">
        <v>313</v>
      </c>
      <c r="E186" s="8"/>
      <c r="F186" s="10" t="s">
        <v>51</v>
      </c>
      <c r="G186" s="7" t="s">
        <v>37</v>
      </c>
      <c r="H186" s="15">
        <v>38.590000000000003</v>
      </c>
      <c r="I186" s="192" t="str">
        <f t="shared" si="38"/>
        <v>강화유리(GL-01)THK=10mm㎡</v>
      </c>
      <c r="J186" s="52"/>
      <c r="K186" s="52" t="str">
        <f t="shared" si="39"/>
        <v/>
      </c>
      <c r="L186" s="52"/>
      <c r="M186" s="52" t="str">
        <f t="shared" si="40"/>
        <v/>
      </c>
      <c r="N186" s="52"/>
      <c r="O186" s="52" t="str">
        <f t="shared" si="41"/>
        <v/>
      </c>
      <c r="P186" s="52">
        <f t="shared" si="42"/>
        <v>0</v>
      </c>
      <c r="Q186" s="74"/>
      <c r="R186" s="75" t="str">
        <f>"제"&amp;VLOOKUP($I:$I,[4]목록!$A:$M,2,FALSE)&amp;"호표"</f>
        <v>제236호표</v>
      </c>
      <c r="S186" s="83"/>
      <c r="T186" s="84"/>
      <c r="U186" s="84"/>
      <c r="X186" s="2"/>
      <c r="Y186" s="130" t="s">
        <v>328</v>
      </c>
    </row>
    <row r="187" spans="1:25" ht="18.75" customHeight="1">
      <c r="A187" s="7"/>
      <c r="B187" s="206"/>
      <c r="C187" s="87"/>
      <c r="D187" s="22" t="s">
        <v>265</v>
      </c>
      <c r="E187" s="23"/>
      <c r="F187" s="22" t="s">
        <v>266</v>
      </c>
      <c r="G187" s="46" t="s">
        <v>19</v>
      </c>
      <c r="H187" s="15">
        <v>19.29</v>
      </c>
      <c r="I187" s="192" t="str">
        <f t="shared" si="38"/>
        <v>인테리어필름(SH-09)안개시트,시공포함㎡</v>
      </c>
      <c r="J187" s="52"/>
      <c r="K187" s="52" t="str">
        <f t="shared" si="39"/>
        <v/>
      </c>
      <c r="L187" s="52"/>
      <c r="M187" s="52" t="str">
        <f t="shared" si="40"/>
        <v/>
      </c>
      <c r="N187" s="52"/>
      <c r="O187" s="52" t="str">
        <f t="shared" si="41"/>
        <v/>
      </c>
      <c r="P187" s="52">
        <f t="shared" si="42"/>
        <v>0</v>
      </c>
      <c r="Q187" s="74"/>
      <c r="R187" s="75" t="str">
        <f>"단가"&amp;VLOOKUP($I:$I,[4]단가!$A:$B,2,FALSE)&amp;"번"</f>
        <v>단가122번</v>
      </c>
      <c r="S187" s="83"/>
      <c r="T187" s="84"/>
      <c r="U187" s="84"/>
      <c r="X187" s="2"/>
      <c r="Y187" s="130" t="s">
        <v>329</v>
      </c>
    </row>
    <row r="188" spans="1:25" ht="18.75" customHeight="1">
      <c r="A188" s="7"/>
      <c r="B188" s="209"/>
      <c r="C188" s="87"/>
      <c r="D188" s="10"/>
      <c r="E188" s="8"/>
      <c r="F188" s="17"/>
      <c r="G188" s="7"/>
      <c r="H188" s="15"/>
      <c r="I188" s="192" t="str">
        <f t="shared" ref="I188:I211" si="43">CONCATENATE(D188,F188,G188)</f>
        <v/>
      </c>
      <c r="J188" s="52"/>
      <c r="K188" s="52"/>
      <c r="L188" s="52"/>
      <c r="M188" s="52"/>
      <c r="N188" s="52"/>
      <c r="O188" s="52"/>
      <c r="P188" s="52"/>
      <c r="Q188" s="74"/>
      <c r="R188" s="75"/>
      <c r="S188" s="83"/>
      <c r="T188" s="84"/>
      <c r="U188" s="84"/>
      <c r="X188" s="105"/>
      <c r="Y188" s="78"/>
    </row>
    <row r="189" spans="1:25" ht="18.75" customHeight="1">
      <c r="A189" s="7"/>
      <c r="B189" s="86" t="s">
        <v>9</v>
      </c>
      <c r="C189" s="87"/>
      <c r="D189" s="10" t="s">
        <v>335</v>
      </c>
      <c r="E189" s="8"/>
      <c r="F189" s="17"/>
      <c r="G189" s="7"/>
      <c r="H189" s="15"/>
      <c r="I189" s="192" t="str">
        <f t="shared" si="43"/>
        <v>[라운지]</v>
      </c>
      <c r="J189" s="52"/>
      <c r="K189" s="52"/>
      <c r="L189" s="52"/>
      <c r="M189" s="52"/>
      <c r="N189" s="52"/>
      <c r="O189" s="52"/>
      <c r="P189" s="52"/>
      <c r="Q189" s="74"/>
      <c r="R189" s="75"/>
      <c r="S189" s="83"/>
      <c r="T189" s="84"/>
      <c r="U189" s="84"/>
      <c r="X189" s="2"/>
      <c r="Y189" s="78"/>
    </row>
    <row r="190" spans="1:25" ht="18.75" customHeight="1">
      <c r="A190" s="7"/>
      <c r="B190" s="206"/>
      <c r="C190" s="87"/>
      <c r="D190" s="10" t="s">
        <v>251</v>
      </c>
      <c r="E190" s="8"/>
      <c r="F190" s="29" t="s">
        <v>252</v>
      </c>
      <c r="G190" s="7" t="s">
        <v>19</v>
      </c>
      <c r="H190" s="15">
        <v>14.4</v>
      </c>
      <c r="I190" s="192" t="str">
        <f t="shared" si="43"/>
        <v>알판 MDF고밀도 MDF 9T㎡</v>
      </c>
      <c r="J190" s="52"/>
      <c r="K190" s="52" t="str">
        <f t="shared" ref="K190:K197" si="44">IF(J190="","",TRUNC(J190*$H190,0))</f>
        <v/>
      </c>
      <c r="L190" s="52"/>
      <c r="M190" s="52" t="str">
        <f t="shared" ref="M190:M197" si="45">IF(L190="","",TRUNC(L190*$H190,0))</f>
        <v/>
      </c>
      <c r="N190" s="52"/>
      <c r="O190" s="52" t="str">
        <f t="shared" ref="O190:O197" si="46">IF(N190="","",TRUNC(N190*$H190,0))</f>
        <v/>
      </c>
      <c r="P190" s="52">
        <f t="shared" ref="P190:P197" si="47">SUM(K190,M190,O190)</f>
        <v>0</v>
      </c>
      <c r="Q190" s="74"/>
      <c r="R190" s="75" t="str">
        <f>"제"&amp;VLOOKUP($I:$I,[4]목록!$A:$M,2,FALSE)&amp;"호표"</f>
        <v>제83호표</v>
      </c>
      <c r="S190" s="83"/>
      <c r="T190" s="84"/>
      <c r="U190" s="84"/>
      <c r="X190" s="2"/>
      <c r="Y190" s="196" t="s">
        <v>338</v>
      </c>
    </row>
    <row r="191" spans="1:25" ht="18.75" customHeight="1">
      <c r="A191" s="7"/>
      <c r="B191" s="206"/>
      <c r="C191" s="87"/>
      <c r="D191" s="10" t="s">
        <v>54</v>
      </c>
      <c r="E191" s="8"/>
      <c r="F191" s="17" t="s">
        <v>336</v>
      </c>
      <c r="G191" s="7" t="s">
        <v>19</v>
      </c>
      <c r="H191" s="15">
        <v>14.4</v>
      </c>
      <c r="I191" s="192" t="str">
        <f t="shared" si="43"/>
        <v>인테리어 필름 붙임SH-03, 알판마감㎡</v>
      </c>
      <c r="J191" s="52"/>
      <c r="K191" s="52" t="str">
        <f t="shared" si="44"/>
        <v/>
      </c>
      <c r="L191" s="52"/>
      <c r="M191" s="52" t="str">
        <f t="shared" si="45"/>
        <v/>
      </c>
      <c r="N191" s="52"/>
      <c r="O191" s="52" t="str">
        <f t="shared" si="46"/>
        <v/>
      </c>
      <c r="P191" s="52">
        <f t="shared" si="47"/>
        <v>0</v>
      </c>
      <c r="Q191" s="74"/>
      <c r="R191" s="75" t="str">
        <f>"제"&amp;VLOOKUP($I:$I,[4]목록!$A:$M,2,FALSE)&amp;"호표"</f>
        <v>제207호표</v>
      </c>
      <c r="S191" s="83"/>
      <c r="T191" s="84"/>
      <c r="U191" s="84"/>
      <c r="X191" s="2"/>
      <c r="Y191" s="196" t="s">
        <v>338</v>
      </c>
    </row>
    <row r="192" spans="1:25" ht="18.75" customHeight="1">
      <c r="A192" s="7"/>
      <c r="B192" s="206" t="s">
        <v>270</v>
      </c>
      <c r="C192" s="87"/>
      <c r="D192" s="10" t="s">
        <v>53</v>
      </c>
      <c r="E192" s="41"/>
      <c r="F192" s="17" t="s">
        <v>303</v>
      </c>
      <c r="G192" s="7" t="s">
        <v>20</v>
      </c>
      <c r="H192" s="15">
        <v>71.739999999999995</v>
      </c>
      <c r="I192" s="192" t="str">
        <f t="shared" si="43"/>
        <v>걸레받이갈바1.6T,W(80+10+50+8)m</v>
      </c>
      <c r="J192" s="52"/>
      <c r="K192" s="52" t="str">
        <f t="shared" si="44"/>
        <v/>
      </c>
      <c r="L192" s="52"/>
      <c r="M192" s="52" t="str">
        <f t="shared" si="45"/>
        <v/>
      </c>
      <c r="N192" s="52"/>
      <c r="O192" s="52" t="str">
        <f t="shared" si="46"/>
        <v/>
      </c>
      <c r="P192" s="52">
        <f t="shared" si="47"/>
        <v>0</v>
      </c>
      <c r="Q192" s="74"/>
      <c r="R192" s="75" t="str">
        <f>"제"&amp;VLOOKUP($I:$I,[4]목록!$A:$M,2,FALSE)&amp;"호표"</f>
        <v>제192호표</v>
      </c>
      <c r="S192" s="83"/>
      <c r="T192" s="84"/>
      <c r="U192" s="84"/>
      <c r="X192" s="2"/>
      <c r="Y192" s="196" t="s">
        <v>339</v>
      </c>
    </row>
    <row r="193" spans="1:25" ht="18.75" customHeight="1">
      <c r="A193" s="7"/>
      <c r="B193" s="206" t="s">
        <v>270</v>
      </c>
      <c r="C193" s="87"/>
      <c r="D193" s="10" t="s">
        <v>239</v>
      </c>
      <c r="E193" s="41"/>
      <c r="F193" s="10" t="s">
        <v>241</v>
      </c>
      <c r="G193" s="7" t="s">
        <v>20</v>
      </c>
      <c r="H193" s="15">
        <v>71.739999999999995</v>
      </c>
      <c r="I193" s="192" t="str">
        <f t="shared" si="43"/>
        <v>걸레받이 도장(PT-02)H100-H50내외, 지정V.P.m</v>
      </c>
      <c r="J193" s="52"/>
      <c r="K193" s="52" t="str">
        <f t="shared" si="44"/>
        <v/>
      </c>
      <c r="L193" s="52"/>
      <c r="M193" s="52" t="str">
        <f t="shared" si="45"/>
        <v/>
      </c>
      <c r="N193" s="52"/>
      <c r="O193" s="52" t="str">
        <f t="shared" si="46"/>
        <v/>
      </c>
      <c r="P193" s="52">
        <f t="shared" si="47"/>
        <v>0</v>
      </c>
      <c r="Q193" s="74"/>
      <c r="R193" s="75" t="str">
        <f>"제"&amp;VLOOKUP($I:$I,[4]목록!$A:$M,2,FALSE)&amp;"호표"</f>
        <v>제229호표</v>
      </c>
      <c r="S193" s="83"/>
      <c r="T193" s="84"/>
      <c r="U193" s="84"/>
      <c r="X193" s="2"/>
      <c r="Y193" s="196" t="s">
        <v>339</v>
      </c>
    </row>
    <row r="194" spans="1:25" ht="18.75" customHeight="1">
      <c r="A194" s="7"/>
      <c r="B194" s="206"/>
      <c r="C194" s="87"/>
      <c r="D194" s="19" t="s">
        <v>589</v>
      </c>
      <c r="E194" s="45"/>
      <c r="F194" s="29" t="s">
        <v>343</v>
      </c>
      <c r="G194" s="54" t="s">
        <v>20</v>
      </c>
      <c r="H194" s="15">
        <v>36.89</v>
      </c>
      <c r="I194" s="192" t="str">
        <f t="shared" si="43"/>
        <v>파티션 갈바프레임갈바1.6T,W(150+20+150+20)m</v>
      </c>
      <c r="J194" s="52"/>
      <c r="K194" s="52" t="str">
        <f t="shared" si="44"/>
        <v/>
      </c>
      <c r="L194" s="52"/>
      <c r="M194" s="52" t="str">
        <f t="shared" si="45"/>
        <v/>
      </c>
      <c r="N194" s="52"/>
      <c r="O194" s="52" t="str">
        <f t="shared" si="46"/>
        <v/>
      </c>
      <c r="P194" s="52">
        <f t="shared" si="47"/>
        <v>0</v>
      </c>
      <c r="Q194" s="74"/>
      <c r="R194" s="75" t="str">
        <f>"제"&amp;VLOOKUP($I:$I,[4]목록!$A:$M,2,FALSE)&amp;"호표"</f>
        <v>제178호표</v>
      </c>
      <c r="S194" s="83"/>
      <c r="T194" s="84"/>
      <c r="U194" s="84"/>
      <c r="X194" s="2"/>
      <c r="Y194" s="130" t="s">
        <v>340</v>
      </c>
    </row>
    <row r="195" spans="1:25" ht="18.75" customHeight="1">
      <c r="A195" s="7"/>
      <c r="B195" s="206"/>
      <c r="C195" s="87"/>
      <c r="D195" s="255" t="s">
        <v>1487</v>
      </c>
      <c r="E195" s="8"/>
      <c r="F195" s="10" t="s">
        <v>344</v>
      </c>
      <c r="G195" s="7" t="s">
        <v>20</v>
      </c>
      <c r="H195" s="15">
        <v>36.89</v>
      </c>
      <c r="I195" s="192" t="str">
        <f t="shared" si="43"/>
        <v>파티션 갈바 도장PT-02,W(150+20+150+20)m</v>
      </c>
      <c r="J195" s="52"/>
      <c r="K195" s="52" t="str">
        <f t="shared" si="44"/>
        <v/>
      </c>
      <c r="L195" s="52"/>
      <c r="M195" s="52" t="str">
        <f t="shared" si="45"/>
        <v/>
      </c>
      <c r="N195" s="52"/>
      <c r="O195" s="52" t="str">
        <f t="shared" si="46"/>
        <v/>
      </c>
      <c r="P195" s="52">
        <f t="shared" si="47"/>
        <v>0</v>
      </c>
      <c r="Q195" s="74"/>
      <c r="R195" s="75" t="str">
        <f>"제"&amp;VLOOKUP($I:$I,[4]목록!$A:$M,2,FALSE)&amp;"호표"</f>
        <v>제179호표</v>
      </c>
      <c r="S195" s="83"/>
      <c r="T195" s="84"/>
      <c r="U195" s="84"/>
      <c r="X195" s="2"/>
      <c r="Y195" s="130" t="s">
        <v>340</v>
      </c>
    </row>
    <row r="196" spans="1:25" ht="18.75" customHeight="1">
      <c r="A196" s="7"/>
      <c r="B196" s="206"/>
      <c r="C196" s="87"/>
      <c r="D196" s="10" t="s">
        <v>1486</v>
      </c>
      <c r="E196" s="8"/>
      <c r="F196" s="10" t="s">
        <v>257</v>
      </c>
      <c r="G196" s="7" t="s">
        <v>19</v>
      </c>
      <c r="H196" s="15">
        <v>81.91</v>
      </c>
      <c r="I196" s="192" t="str">
        <f t="shared" si="43"/>
        <v>스페셜도장마감퍼티포함, PT-04㎡</v>
      </c>
      <c r="J196" s="52"/>
      <c r="K196" s="52" t="str">
        <f>IF(J196="","",TRUNC(J196*$H196,0))</f>
        <v/>
      </c>
      <c r="L196" s="52"/>
      <c r="M196" s="52" t="str">
        <f>IF(L196="","",TRUNC(L196*$H196,0))</f>
        <v/>
      </c>
      <c r="N196" s="52"/>
      <c r="O196" s="52" t="str">
        <f>IF(N196="","",TRUNC(N196*$H196,0))</f>
        <v/>
      </c>
      <c r="P196" s="52">
        <f>SUM(K196,M196,O196)</f>
        <v>0</v>
      </c>
      <c r="Q196" s="74"/>
      <c r="R196" s="75" t="str">
        <f>"단가"&amp;VLOOKUP($I:$I,[4]단가!$A:$B,2,FALSE)&amp;"번"</f>
        <v>단가225번</v>
      </c>
      <c r="S196" s="83"/>
      <c r="T196" s="84"/>
      <c r="U196" s="84"/>
      <c r="X196" s="2"/>
      <c r="Y196" s="130" t="s">
        <v>341</v>
      </c>
    </row>
    <row r="197" spans="1:25" ht="18.75" customHeight="1">
      <c r="A197" s="7"/>
      <c r="B197" s="206" t="s">
        <v>1005</v>
      </c>
      <c r="C197" s="87"/>
      <c r="D197" s="53" t="s">
        <v>337</v>
      </c>
      <c r="E197" s="45"/>
      <c r="F197" s="29" t="s">
        <v>1007</v>
      </c>
      <c r="G197" s="54" t="s">
        <v>20</v>
      </c>
      <c r="H197" s="15">
        <v>19.22</v>
      </c>
      <c r="I197" s="192" t="str">
        <f t="shared" si="43"/>
        <v>핸드레일 자재시공PVC 핸드레일m</v>
      </c>
      <c r="J197" s="52"/>
      <c r="K197" s="52" t="str">
        <f t="shared" si="44"/>
        <v/>
      </c>
      <c r="L197" s="52"/>
      <c r="M197" s="52" t="str">
        <f t="shared" si="45"/>
        <v/>
      </c>
      <c r="N197" s="52"/>
      <c r="O197" s="52" t="str">
        <f t="shared" si="46"/>
        <v/>
      </c>
      <c r="P197" s="52">
        <f t="shared" si="47"/>
        <v>0</v>
      </c>
      <c r="Q197" s="74"/>
      <c r="R197" s="75" t="str">
        <f>"단가"&amp;VLOOKUP($I:$I,[4]단가!$A:$B,2,FALSE)&amp;"번"</f>
        <v>단가243번</v>
      </c>
      <c r="S197" s="83"/>
      <c r="T197" s="84"/>
      <c r="U197" s="84"/>
      <c r="X197" s="2"/>
      <c r="Y197" s="130" t="s">
        <v>342</v>
      </c>
    </row>
    <row r="198" spans="1:25" ht="18.75" customHeight="1">
      <c r="A198" s="7"/>
      <c r="B198" s="209"/>
      <c r="C198" s="87"/>
      <c r="D198" s="10"/>
      <c r="E198" s="8"/>
      <c r="F198" s="17"/>
      <c r="G198" s="7"/>
      <c r="H198" s="15"/>
      <c r="I198" s="192" t="str">
        <f t="shared" si="43"/>
        <v/>
      </c>
      <c r="J198" s="52"/>
      <c r="K198" s="52"/>
      <c r="L198" s="52"/>
      <c r="M198" s="52"/>
      <c r="N198" s="52"/>
      <c r="O198" s="52"/>
      <c r="P198" s="52"/>
      <c r="Q198" s="74"/>
      <c r="R198" s="75"/>
      <c r="S198" s="83"/>
      <c r="T198" s="84"/>
      <c r="U198" s="84"/>
      <c r="X198" s="105"/>
      <c r="Y198" s="78"/>
    </row>
    <row r="199" spans="1:25" ht="18.75" customHeight="1">
      <c r="A199" s="7"/>
      <c r="B199" s="86" t="s">
        <v>9</v>
      </c>
      <c r="C199" s="87"/>
      <c r="D199" s="10" t="s">
        <v>362</v>
      </c>
      <c r="E199" s="8"/>
      <c r="F199" s="17"/>
      <c r="G199" s="7"/>
      <c r="H199" s="15"/>
      <c r="I199" s="192" t="str">
        <f t="shared" si="43"/>
        <v>[베이커리]</v>
      </c>
      <c r="J199" s="52"/>
      <c r="K199" s="52"/>
      <c r="L199" s="52"/>
      <c r="M199" s="52"/>
      <c r="N199" s="52"/>
      <c r="O199" s="52"/>
      <c r="P199" s="52"/>
      <c r="Q199" s="74"/>
      <c r="R199" s="75"/>
      <c r="S199" s="83"/>
      <c r="T199" s="84"/>
      <c r="U199" s="84"/>
      <c r="X199" s="2"/>
      <c r="Y199" s="78"/>
    </row>
    <row r="200" spans="1:25" ht="18.75" customHeight="1">
      <c r="A200" s="7"/>
      <c r="B200" s="206" t="s">
        <v>270</v>
      </c>
      <c r="C200" s="87"/>
      <c r="D200" s="10" t="s">
        <v>345</v>
      </c>
      <c r="E200" s="8"/>
      <c r="F200" s="29" t="s">
        <v>357</v>
      </c>
      <c r="G200" s="7" t="s">
        <v>20</v>
      </c>
      <c r="H200" s="15">
        <v>20</v>
      </c>
      <c r="I200" s="192" t="str">
        <f t="shared" si="43"/>
        <v>파티션 갈바프레임갈바1.6T,W(100+30+100+30)m</v>
      </c>
      <c r="J200" s="52"/>
      <c r="K200" s="52" t="str">
        <f t="shared" ref="K200:K211" si="48">IF(J200="","",TRUNC(J200*$H200,0))</f>
        <v/>
      </c>
      <c r="L200" s="52"/>
      <c r="M200" s="52" t="str">
        <f t="shared" ref="M200:M211" si="49">IF(L200="","",TRUNC(L200*$H200,0))</f>
        <v/>
      </c>
      <c r="N200" s="52"/>
      <c r="O200" s="52" t="str">
        <f t="shared" ref="O200:O211" si="50">IF(N200="","",TRUNC(N200*$H200,0))</f>
        <v/>
      </c>
      <c r="P200" s="52">
        <f t="shared" ref="P200:P211" si="51">SUM(K200,M200,O200)</f>
        <v>0</v>
      </c>
      <c r="Q200" s="74"/>
      <c r="R200" s="75" t="str">
        <f>"제"&amp;VLOOKUP($I:$I,[4]목록!$A:$M,2,FALSE)&amp;"호표"</f>
        <v>제182호표</v>
      </c>
      <c r="S200" s="83"/>
      <c r="T200" s="84"/>
      <c r="U200" s="84"/>
      <c r="X200" s="2"/>
      <c r="Y200" s="196" t="s">
        <v>347</v>
      </c>
    </row>
    <row r="201" spans="1:25" ht="18.75" customHeight="1">
      <c r="A201" s="7"/>
      <c r="B201" s="206" t="s">
        <v>270</v>
      </c>
      <c r="C201" s="87"/>
      <c r="D201" s="255" t="s">
        <v>1487</v>
      </c>
      <c r="E201" s="8"/>
      <c r="F201" s="17" t="s">
        <v>358</v>
      </c>
      <c r="G201" s="7" t="s">
        <v>20</v>
      </c>
      <c r="H201" s="15">
        <v>20</v>
      </c>
      <c r="I201" s="192" t="str">
        <f t="shared" si="43"/>
        <v>파티션 갈바 도장PT-02,W(100+30+100+30)m</v>
      </c>
      <c r="J201" s="52"/>
      <c r="K201" s="52" t="str">
        <f t="shared" si="48"/>
        <v/>
      </c>
      <c r="L201" s="52"/>
      <c r="M201" s="52" t="str">
        <f t="shared" si="49"/>
        <v/>
      </c>
      <c r="N201" s="52"/>
      <c r="O201" s="52" t="str">
        <f t="shared" si="50"/>
        <v/>
      </c>
      <c r="P201" s="52">
        <f t="shared" si="51"/>
        <v>0</v>
      </c>
      <c r="Q201" s="74"/>
      <c r="R201" s="75" t="str">
        <f>"제"&amp;VLOOKUP($I:$I,[4]목록!$A:$M,2,FALSE)&amp;"호표"</f>
        <v>제183호표</v>
      </c>
      <c r="S201" s="83"/>
      <c r="T201" s="84"/>
      <c r="U201" s="84"/>
      <c r="X201" s="2"/>
      <c r="Y201" s="196" t="s">
        <v>347</v>
      </c>
    </row>
    <row r="202" spans="1:25" ht="18.75" customHeight="1">
      <c r="A202" s="7"/>
      <c r="B202" s="206" t="s">
        <v>270</v>
      </c>
      <c r="C202" s="87"/>
      <c r="D202" s="10" t="s">
        <v>359</v>
      </c>
      <c r="E202" s="41"/>
      <c r="F202" s="10" t="s">
        <v>456</v>
      </c>
      <c r="G202" s="7" t="s">
        <v>19</v>
      </c>
      <c r="H202" s="15">
        <v>4.5599999999999996</v>
      </c>
      <c r="I202" s="192" t="str">
        <f t="shared" si="43"/>
        <v>ST'L 각파이프구조틀ㅁ-30*30*1.4T(S),@450㎡</v>
      </c>
      <c r="J202" s="52"/>
      <c r="K202" s="52" t="str">
        <f t="shared" si="48"/>
        <v/>
      </c>
      <c r="L202" s="52"/>
      <c r="M202" s="52" t="str">
        <f t="shared" si="49"/>
        <v/>
      </c>
      <c r="N202" s="52"/>
      <c r="O202" s="52" t="str">
        <f t="shared" si="50"/>
        <v/>
      </c>
      <c r="P202" s="52">
        <f t="shared" si="51"/>
        <v>0</v>
      </c>
      <c r="Q202" s="74"/>
      <c r="R202" s="75" t="str">
        <f>"제"&amp;VLOOKUP($I:$I,[4]목록!$A:$M,2,FALSE)&amp;"호표"</f>
        <v>제120호표</v>
      </c>
      <c r="S202" s="83"/>
      <c r="T202" s="84"/>
      <c r="U202" s="84"/>
      <c r="X202" s="2"/>
      <c r="Y202" s="196" t="s">
        <v>348</v>
      </c>
    </row>
    <row r="203" spans="1:25" ht="18.75" customHeight="1">
      <c r="A203" s="7"/>
      <c r="B203" s="206" t="s">
        <v>270</v>
      </c>
      <c r="C203" s="87"/>
      <c r="D203" s="10" t="s">
        <v>220</v>
      </c>
      <c r="E203" s="41"/>
      <c r="F203" s="10" t="s">
        <v>221</v>
      </c>
      <c r="G203" s="7" t="s">
        <v>19</v>
      </c>
      <c r="H203" s="15">
        <v>9.1199999999999992</v>
      </c>
      <c r="I203" s="192" t="str">
        <f t="shared" si="43"/>
        <v>합판보강T=9*1PLY㎡</v>
      </c>
      <c r="J203" s="52"/>
      <c r="K203" s="52" t="str">
        <f t="shared" si="48"/>
        <v/>
      </c>
      <c r="L203" s="52"/>
      <c r="M203" s="52" t="str">
        <f t="shared" si="49"/>
        <v/>
      </c>
      <c r="N203" s="52"/>
      <c r="O203" s="52" t="str">
        <f t="shared" si="50"/>
        <v/>
      </c>
      <c r="P203" s="52">
        <f t="shared" si="51"/>
        <v>0</v>
      </c>
      <c r="Q203" s="74"/>
      <c r="R203" s="75" t="str">
        <f>"제"&amp;VLOOKUP($I:$I,[4]목록!$A:$M,2,FALSE)&amp;"호표"</f>
        <v>제80호표</v>
      </c>
      <c r="S203" s="83"/>
      <c r="T203" s="84"/>
      <c r="U203" s="84"/>
      <c r="X203" s="2"/>
      <c r="Y203" s="196" t="s">
        <v>349</v>
      </c>
    </row>
    <row r="204" spans="1:25" ht="18.75" customHeight="1">
      <c r="A204" s="7"/>
      <c r="B204" s="206" t="s">
        <v>270</v>
      </c>
      <c r="C204" s="87"/>
      <c r="D204" s="53" t="s">
        <v>1488</v>
      </c>
      <c r="E204" s="45"/>
      <c r="F204" s="29" t="s">
        <v>252</v>
      </c>
      <c r="G204" s="54" t="s">
        <v>19</v>
      </c>
      <c r="H204" s="15">
        <v>9.1199999999999992</v>
      </c>
      <c r="I204" s="192" t="str">
        <f t="shared" si="43"/>
        <v>MDF 취부고밀도 MDF 9T㎡</v>
      </c>
      <c r="J204" s="52"/>
      <c r="K204" s="52" t="str">
        <f t="shared" si="48"/>
        <v/>
      </c>
      <c r="L204" s="52"/>
      <c r="M204" s="52" t="str">
        <f t="shared" si="49"/>
        <v/>
      </c>
      <c r="N204" s="52"/>
      <c r="O204" s="52" t="str">
        <f t="shared" si="50"/>
        <v/>
      </c>
      <c r="P204" s="52">
        <f t="shared" si="51"/>
        <v>0</v>
      </c>
      <c r="Q204" s="74"/>
      <c r="R204" s="75" t="str">
        <f>"제"&amp;VLOOKUP($I:$I,[4]목록!$A:$M,2,FALSE)&amp;"호표"</f>
        <v>제84호표</v>
      </c>
      <c r="S204" s="83"/>
      <c r="T204" s="84"/>
      <c r="U204" s="84"/>
      <c r="X204" s="2"/>
      <c r="Y204" s="196" t="s">
        <v>349</v>
      </c>
    </row>
    <row r="205" spans="1:25" ht="18.75" customHeight="1">
      <c r="A205" s="7"/>
      <c r="B205" s="206" t="s">
        <v>270</v>
      </c>
      <c r="C205" s="87"/>
      <c r="D205" s="10" t="s">
        <v>54</v>
      </c>
      <c r="E205" s="8"/>
      <c r="F205" s="10" t="s">
        <v>336</v>
      </c>
      <c r="G205" s="7" t="s">
        <v>19</v>
      </c>
      <c r="H205" s="15">
        <v>9.1199999999999992</v>
      </c>
      <c r="I205" s="192" t="str">
        <f t="shared" si="43"/>
        <v>인테리어 필름 붙임SH-03, 알판마감㎡</v>
      </c>
      <c r="J205" s="52"/>
      <c r="K205" s="52" t="str">
        <f t="shared" si="48"/>
        <v/>
      </c>
      <c r="L205" s="52"/>
      <c r="M205" s="52" t="str">
        <f t="shared" si="49"/>
        <v/>
      </c>
      <c r="N205" s="52"/>
      <c r="O205" s="52" t="str">
        <f t="shared" si="50"/>
        <v/>
      </c>
      <c r="P205" s="52">
        <f t="shared" si="51"/>
        <v>0</v>
      </c>
      <c r="Q205" s="74"/>
      <c r="R205" s="75" t="str">
        <f>"제"&amp;VLOOKUP($I:$I,[4]목록!$A:$M,2,FALSE)&amp;"호표"</f>
        <v>제207호표</v>
      </c>
      <c r="S205" s="83"/>
      <c r="T205" s="84"/>
      <c r="U205" s="84"/>
      <c r="X205" s="2"/>
      <c r="Y205" s="196" t="s">
        <v>349</v>
      </c>
    </row>
    <row r="206" spans="1:25" ht="18.75" customHeight="1">
      <c r="A206" s="7"/>
      <c r="B206" s="206" t="s">
        <v>270</v>
      </c>
      <c r="C206" s="87"/>
      <c r="D206" s="53" t="s">
        <v>53</v>
      </c>
      <c r="E206" s="45"/>
      <c r="F206" s="29" t="s">
        <v>303</v>
      </c>
      <c r="G206" s="7" t="s">
        <v>20</v>
      </c>
      <c r="H206" s="15">
        <v>15.2</v>
      </c>
      <c r="I206" s="192" t="str">
        <f t="shared" si="43"/>
        <v>걸레받이갈바1.6T,W(80+10+50+8)m</v>
      </c>
      <c r="J206" s="52"/>
      <c r="K206" s="52" t="str">
        <f t="shared" si="48"/>
        <v/>
      </c>
      <c r="L206" s="52"/>
      <c r="M206" s="52" t="str">
        <f t="shared" si="49"/>
        <v/>
      </c>
      <c r="N206" s="52"/>
      <c r="O206" s="52" t="str">
        <f t="shared" si="50"/>
        <v/>
      </c>
      <c r="P206" s="52">
        <f t="shared" si="51"/>
        <v>0</v>
      </c>
      <c r="Q206" s="74"/>
      <c r="R206" s="75" t="str">
        <f>"제"&amp;VLOOKUP($I:$I,[4]목록!$A:$M,2,FALSE)&amp;"호표"</f>
        <v>제192호표</v>
      </c>
      <c r="S206" s="83"/>
      <c r="T206" s="84"/>
      <c r="U206" s="84"/>
      <c r="X206" s="2"/>
      <c r="Y206" s="130" t="s">
        <v>350</v>
      </c>
    </row>
    <row r="207" spans="1:25" ht="18.75" customHeight="1">
      <c r="A207" s="7"/>
      <c r="B207" s="206" t="s">
        <v>270</v>
      </c>
      <c r="C207" s="87"/>
      <c r="D207" s="53" t="s">
        <v>361</v>
      </c>
      <c r="E207" s="8"/>
      <c r="F207" s="10" t="s">
        <v>241</v>
      </c>
      <c r="G207" s="54" t="s">
        <v>20</v>
      </c>
      <c r="H207" s="15">
        <v>15.2</v>
      </c>
      <c r="I207" s="192" t="str">
        <f t="shared" si="43"/>
        <v>걸레받이 도장(PT-02)H100-H50내외, 지정V.P.m</v>
      </c>
      <c r="J207" s="52"/>
      <c r="K207" s="52" t="str">
        <f>IF(J207="","",TRUNC(J207*$H207,0))</f>
        <v/>
      </c>
      <c r="L207" s="52"/>
      <c r="M207" s="52" t="str">
        <f>IF(L207="","",TRUNC(L207*$H207,0))</f>
        <v/>
      </c>
      <c r="N207" s="52"/>
      <c r="O207" s="52" t="str">
        <f>IF(N207="","",TRUNC(N207*$H207,0))</f>
        <v/>
      </c>
      <c r="P207" s="52">
        <f>SUM(K207,M207,O207)</f>
        <v>0</v>
      </c>
      <c r="Q207" s="74"/>
      <c r="R207" s="75" t="str">
        <f>"제"&amp;VLOOKUP($I:$I,[4]목록!$A:$M,2,FALSE)&amp;"호표"</f>
        <v>제229호표</v>
      </c>
      <c r="S207" s="83"/>
      <c r="T207" s="84"/>
      <c r="U207" s="84"/>
      <c r="X207" s="2"/>
      <c r="Y207" s="130" t="s">
        <v>350</v>
      </c>
    </row>
    <row r="208" spans="1:25" ht="18.75" customHeight="1">
      <c r="A208" s="7"/>
      <c r="B208" s="206" t="s">
        <v>270</v>
      </c>
      <c r="C208" s="87"/>
      <c r="D208" s="256" t="s">
        <v>313</v>
      </c>
      <c r="E208" s="8"/>
      <c r="F208" s="10" t="s">
        <v>51</v>
      </c>
      <c r="G208" s="7" t="s">
        <v>37</v>
      </c>
      <c r="H208" s="15">
        <v>13.68</v>
      </c>
      <c r="I208" s="192" t="str">
        <f t="shared" si="43"/>
        <v>강화유리(GL-01)THK=10mm㎡</v>
      </c>
      <c r="J208" s="52"/>
      <c r="K208" s="52" t="str">
        <f t="shared" si="48"/>
        <v/>
      </c>
      <c r="L208" s="52"/>
      <c r="M208" s="52" t="str">
        <f t="shared" si="49"/>
        <v/>
      </c>
      <c r="N208" s="52"/>
      <c r="O208" s="52" t="str">
        <f t="shared" si="50"/>
        <v/>
      </c>
      <c r="P208" s="52">
        <f t="shared" si="51"/>
        <v>0</v>
      </c>
      <c r="Q208" s="74"/>
      <c r="R208" s="75" t="str">
        <f>"제"&amp;VLOOKUP($I:$I,[4]목록!$A:$M,2,FALSE)&amp;"호표"</f>
        <v>제236호표</v>
      </c>
      <c r="S208" s="83"/>
      <c r="T208" s="84"/>
      <c r="U208" s="84"/>
      <c r="X208" s="2"/>
      <c r="Y208" s="130" t="s">
        <v>351</v>
      </c>
    </row>
    <row r="209" spans="1:26" ht="18.75" customHeight="1">
      <c r="A209" s="7"/>
      <c r="B209" s="206"/>
      <c r="C209" s="87"/>
      <c r="D209" s="53" t="s">
        <v>53</v>
      </c>
      <c r="E209" s="45"/>
      <c r="F209" s="29" t="s">
        <v>303</v>
      </c>
      <c r="G209" s="46" t="s">
        <v>20</v>
      </c>
      <c r="H209" s="15">
        <v>19.75</v>
      </c>
      <c r="I209" s="192" t="str">
        <f t="shared" si="43"/>
        <v>걸레받이갈바1.6T,W(80+10+50+8)m</v>
      </c>
      <c r="J209" s="52"/>
      <c r="K209" s="52" t="str">
        <f t="shared" si="48"/>
        <v/>
      </c>
      <c r="L209" s="52"/>
      <c r="M209" s="52" t="str">
        <f t="shared" si="49"/>
        <v/>
      </c>
      <c r="N209" s="52"/>
      <c r="O209" s="52" t="str">
        <f t="shared" si="50"/>
        <v/>
      </c>
      <c r="P209" s="52">
        <f t="shared" si="51"/>
        <v>0</v>
      </c>
      <c r="Q209" s="74"/>
      <c r="R209" s="75" t="str">
        <f>"제"&amp;VLOOKUP($I:$I,[4]목록!$A:$M,2,FALSE)&amp;"호표"</f>
        <v>제192호표</v>
      </c>
      <c r="S209" s="83"/>
      <c r="T209" s="84"/>
      <c r="U209" s="84"/>
      <c r="X209" s="2"/>
      <c r="Y209" s="130" t="s">
        <v>352</v>
      </c>
    </row>
    <row r="210" spans="1:26" ht="18.75" customHeight="1">
      <c r="A210" s="7"/>
      <c r="B210" s="206"/>
      <c r="C210" s="87"/>
      <c r="D210" s="53" t="s">
        <v>361</v>
      </c>
      <c r="E210" s="8"/>
      <c r="F210" s="10" t="s">
        <v>241</v>
      </c>
      <c r="G210" s="7" t="s">
        <v>20</v>
      </c>
      <c r="H210" s="15">
        <v>19.75</v>
      </c>
      <c r="I210" s="192" t="str">
        <f t="shared" si="43"/>
        <v>걸레받이 도장(PT-02)H100-H50내외, 지정V.P.m</v>
      </c>
      <c r="J210" s="52"/>
      <c r="K210" s="52" t="str">
        <f t="shared" si="48"/>
        <v/>
      </c>
      <c r="L210" s="52"/>
      <c r="M210" s="52" t="str">
        <f t="shared" si="49"/>
        <v/>
      </c>
      <c r="N210" s="52"/>
      <c r="O210" s="52" t="str">
        <f t="shared" si="50"/>
        <v/>
      </c>
      <c r="P210" s="52">
        <f t="shared" si="51"/>
        <v>0</v>
      </c>
      <c r="Q210" s="74"/>
      <c r="R210" s="75" t="str">
        <f>"제"&amp;VLOOKUP($I:$I,[4]목록!$A:$M,2,FALSE)&amp;"호표"</f>
        <v>제229호표</v>
      </c>
      <c r="S210" s="83"/>
      <c r="T210" s="84"/>
      <c r="U210" s="84"/>
      <c r="X210" s="2"/>
      <c r="Y210" s="130" t="s">
        <v>352</v>
      </c>
    </row>
    <row r="211" spans="1:26" ht="18.75" customHeight="1">
      <c r="A211" s="7"/>
      <c r="B211" s="206"/>
      <c r="C211" s="87"/>
      <c r="D211" s="22" t="s">
        <v>255</v>
      </c>
      <c r="E211" s="23"/>
      <c r="F211" s="22" t="s">
        <v>257</v>
      </c>
      <c r="G211" s="46" t="s">
        <v>19</v>
      </c>
      <c r="H211" s="15">
        <v>6.06</v>
      </c>
      <c r="I211" s="192" t="str">
        <f t="shared" si="43"/>
        <v>스페셜도장마감퍼티포함, PT-04㎡</v>
      </c>
      <c r="J211" s="52"/>
      <c r="K211" s="52" t="str">
        <f t="shared" si="48"/>
        <v/>
      </c>
      <c r="L211" s="52"/>
      <c r="M211" s="52" t="str">
        <f t="shared" si="49"/>
        <v/>
      </c>
      <c r="N211" s="52"/>
      <c r="O211" s="52" t="str">
        <f t="shared" si="50"/>
        <v/>
      </c>
      <c r="P211" s="52">
        <f t="shared" si="51"/>
        <v>0</v>
      </c>
      <c r="Q211" s="74"/>
      <c r="R211" s="75" t="str">
        <f>"단가"&amp;VLOOKUP($I:$I,[4]단가!$A:$B,2,FALSE)&amp;"번"</f>
        <v>단가225번</v>
      </c>
      <c r="S211" s="83"/>
      <c r="T211" s="84"/>
      <c r="U211" s="84"/>
      <c r="X211" s="2"/>
      <c r="Y211" s="130" t="s">
        <v>353</v>
      </c>
    </row>
    <row r="212" spans="1:26" ht="18.75" customHeight="1">
      <c r="A212" s="7"/>
      <c r="B212" s="206"/>
      <c r="C212" s="87"/>
      <c r="D212" s="53" t="s">
        <v>255</v>
      </c>
      <c r="E212" s="8"/>
      <c r="F212" s="10" t="s">
        <v>287</v>
      </c>
      <c r="G212" s="7" t="s">
        <v>19</v>
      </c>
      <c r="H212" s="15">
        <v>43.65</v>
      </c>
      <c r="I212" s="192" t="str">
        <f t="shared" ref="I212:I219" si="52">CONCATENATE(D212,F212,G212)</f>
        <v>스페셜도장마감퍼티포함, PT-05㎡</v>
      </c>
      <c r="J212" s="52"/>
      <c r="K212" s="52" t="str">
        <f>IF(J212="","",TRUNC(J212*$H212,0))</f>
        <v/>
      </c>
      <c r="L212" s="52"/>
      <c r="M212" s="52" t="str">
        <f>IF(L212="","",TRUNC(L212*$H212,0))</f>
        <v/>
      </c>
      <c r="N212" s="52"/>
      <c r="O212" s="52" t="str">
        <f>IF(N212="","",TRUNC(N212*$H212,0))</f>
        <v/>
      </c>
      <c r="P212" s="52">
        <f>SUM(K212,M212,O212)</f>
        <v>0</v>
      </c>
      <c r="Q212" s="74"/>
      <c r="R212" s="75" t="str">
        <f>"단가"&amp;VLOOKUP($I:$I,[4]단가!$A:$B,2,FALSE)&amp;"번"</f>
        <v>단가226번</v>
      </c>
      <c r="S212" s="83"/>
      <c r="T212" s="84"/>
      <c r="U212" s="84"/>
      <c r="X212" s="2"/>
      <c r="Y212" s="130" t="s">
        <v>354</v>
      </c>
    </row>
    <row r="213" spans="1:26" ht="18.75" customHeight="1">
      <c r="A213" s="7"/>
      <c r="B213" s="206"/>
      <c r="C213" s="87"/>
      <c r="D213" s="256" t="s">
        <v>314</v>
      </c>
      <c r="E213" s="45"/>
      <c r="F213" s="29" t="s">
        <v>32</v>
      </c>
      <c r="G213" s="54" t="s">
        <v>19</v>
      </c>
      <c r="H213" s="15">
        <v>19.82</v>
      </c>
      <c r="I213" s="192" t="str">
        <f t="shared" si="52"/>
        <v>SATIN GLASS(GL-03)THK=5mm㎡</v>
      </c>
      <c r="J213" s="52"/>
      <c r="K213" s="52" t="str">
        <f>IF(J213="","",TRUNC(J213*$H213,0))</f>
        <v/>
      </c>
      <c r="L213" s="52"/>
      <c r="M213" s="52" t="str">
        <f>IF(L213="","",TRUNC(L213*$H213,0))</f>
        <v/>
      </c>
      <c r="N213" s="52"/>
      <c r="O213" s="52" t="str">
        <f>IF(N213="","",TRUNC(N213*$H213,0))</f>
        <v/>
      </c>
      <c r="P213" s="52">
        <f>SUM(K213,M213,O213)</f>
        <v>0</v>
      </c>
      <c r="Q213" s="74"/>
      <c r="R213" s="75" t="str">
        <f>"제"&amp;VLOOKUP($I:$I,[4]목록!$A:$M,2,FALSE)&amp;"호표"</f>
        <v>제239호표</v>
      </c>
      <c r="S213" s="83"/>
      <c r="T213" s="84"/>
      <c r="U213" s="84"/>
      <c r="X213" s="2"/>
      <c r="Y213" s="130" t="s">
        <v>355</v>
      </c>
    </row>
    <row r="214" spans="1:26" ht="18.75" customHeight="1">
      <c r="A214" s="7"/>
      <c r="B214" s="206"/>
      <c r="C214" s="87"/>
      <c r="D214" s="10" t="s">
        <v>331</v>
      </c>
      <c r="E214" s="8"/>
      <c r="F214" s="10" t="s">
        <v>360</v>
      </c>
      <c r="G214" s="7" t="s">
        <v>20</v>
      </c>
      <c r="H214" s="15">
        <v>13.55</v>
      </c>
      <c r="I214" s="192" t="str">
        <f t="shared" si="52"/>
        <v>금속 몰딩(PT-02,도장포함)갈바1.6T,W(30+8+10+10+8+30)m</v>
      </c>
      <c r="J214" s="52"/>
      <c r="K214" s="52" t="str">
        <f>IF(J214="","",TRUNC(J214*$H214,0))</f>
        <v/>
      </c>
      <c r="L214" s="52"/>
      <c r="M214" s="52" t="str">
        <f>IF(L214="","",TRUNC(L214*$H214,0))</f>
        <v/>
      </c>
      <c r="N214" s="52"/>
      <c r="O214" s="52" t="str">
        <f>IF(N214="","",TRUNC(N214*$H214,0))</f>
        <v/>
      </c>
      <c r="P214" s="52">
        <f>SUM(K214,M214,O214)</f>
        <v>0</v>
      </c>
      <c r="Q214" s="74"/>
      <c r="R214" s="75" t="str">
        <f>"제"&amp;VLOOKUP($I:$I,[4]목록!$A:$M,2,FALSE)&amp;"호표"</f>
        <v>제146호표</v>
      </c>
      <c r="S214" s="83"/>
      <c r="T214" s="84"/>
      <c r="U214" s="84"/>
      <c r="X214" s="2"/>
      <c r="Y214" s="130" t="s">
        <v>356</v>
      </c>
    </row>
    <row r="215" spans="1:26" ht="18.75" customHeight="1">
      <c r="A215" s="7"/>
      <c r="B215" s="209"/>
      <c r="C215" s="87"/>
      <c r="D215" s="10"/>
      <c r="E215" s="8"/>
      <c r="F215" s="17"/>
      <c r="G215" s="7"/>
      <c r="H215" s="15"/>
      <c r="I215" s="192" t="str">
        <f t="shared" si="52"/>
        <v/>
      </c>
      <c r="J215" s="52"/>
      <c r="K215" s="52"/>
      <c r="L215" s="52"/>
      <c r="M215" s="52"/>
      <c r="N215" s="52"/>
      <c r="O215" s="52"/>
      <c r="P215" s="52"/>
      <c r="Q215" s="74"/>
      <c r="R215" s="75"/>
      <c r="S215" s="83"/>
      <c r="T215" s="84"/>
      <c r="U215" s="84"/>
      <c r="X215" s="105"/>
      <c r="Y215" s="78"/>
    </row>
    <row r="216" spans="1:26" ht="18.75" customHeight="1">
      <c r="A216" s="7"/>
      <c r="B216" s="86" t="s">
        <v>9</v>
      </c>
      <c r="C216" s="87"/>
      <c r="D216" s="10" t="s">
        <v>363</v>
      </c>
      <c r="E216" s="8"/>
      <c r="F216" s="17"/>
      <c r="G216" s="7"/>
      <c r="H216" s="15"/>
      <c r="I216" s="192" t="str">
        <f t="shared" si="52"/>
        <v>[창고]</v>
      </c>
      <c r="J216" s="52"/>
      <c r="K216" s="52"/>
      <c r="L216" s="52"/>
      <c r="M216" s="52"/>
      <c r="N216" s="52"/>
      <c r="O216" s="52"/>
      <c r="P216" s="52"/>
      <c r="Q216" s="74"/>
      <c r="R216" s="75"/>
      <c r="S216" s="83"/>
      <c r="T216" s="84"/>
      <c r="U216" s="84"/>
      <c r="X216" s="2"/>
      <c r="Y216" s="78"/>
    </row>
    <row r="217" spans="1:26" ht="18.75" customHeight="1">
      <c r="A217" s="7"/>
      <c r="B217" s="206"/>
      <c r="C217" s="87"/>
      <c r="D217" s="10" t="s">
        <v>236</v>
      </c>
      <c r="E217" s="8"/>
      <c r="F217" s="17" t="s">
        <v>237</v>
      </c>
      <c r="G217" s="7" t="s">
        <v>37</v>
      </c>
      <c r="H217" s="15">
        <v>22.8</v>
      </c>
      <c r="I217" s="192" t="str">
        <f t="shared" si="52"/>
        <v>도장 바탕만들기(ALL PUTTY)벽체면(석고보드,합판면)㎡</v>
      </c>
      <c r="J217" s="52"/>
      <c r="K217" s="52" t="str">
        <f>IF(J217="","",TRUNC(J217*$H217,0))</f>
        <v/>
      </c>
      <c r="L217" s="52"/>
      <c r="M217" s="52" t="str">
        <f>IF(L217="","",TRUNC(L217*$H217,0))</f>
        <v/>
      </c>
      <c r="N217" s="52"/>
      <c r="O217" s="52" t="str">
        <f>IF(N217="","",TRUNC(N217*$H217,0))</f>
        <v/>
      </c>
      <c r="P217" s="52">
        <f>SUM(K217,M217,O217)</f>
        <v>0</v>
      </c>
      <c r="Q217" s="74"/>
      <c r="R217" s="75" t="str">
        <f>"제"&amp;VLOOKUP($I:$I,[4]목록!$A:$M,2,FALSE)&amp;"호표"</f>
        <v>제213호표</v>
      </c>
      <c r="S217" s="83"/>
      <c r="T217" s="84"/>
      <c r="U217" s="84"/>
      <c r="X217" s="2"/>
      <c r="Y217" s="196" t="s">
        <v>364</v>
      </c>
    </row>
    <row r="218" spans="1:26" ht="18.75" customHeight="1">
      <c r="A218" s="7"/>
      <c r="B218" s="206"/>
      <c r="C218" s="87"/>
      <c r="D218" s="10" t="s">
        <v>243</v>
      </c>
      <c r="E218" s="8"/>
      <c r="F218" s="17" t="s">
        <v>234</v>
      </c>
      <c r="G218" s="7" t="s">
        <v>19</v>
      </c>
      <c r="H218" s="15">
        <v>22.8</v>
      </c>
      <c r="I218" s="192" t="str">
        <f t="shared" si="52"/>
        <v>PAINT(PT-01)지정V.P. 벽체면㎡</v>
      </c>
      <c r="J218" s="52"/>
      <c r="K218" s="52" t="str">
        <f>IF(J218="","",TRUNC(J218*$H218,0))</f>
        <v/>
      </c>
      <c r="L218" s="52"/>
      <c r="M218" s="52" t="str">
        <f>IF(L218="","",TRUNC(L218*$H218,0))</f>
        <v/>
      </c>
      <c r="N218" s="52"/>
      <c r="O218" s="52" t="str">
        <f>IF(N218="","",TRUNC(N218*$H218,0))</f>
        <v/>
      </c>
      <c r="P218" s="52">
        <f>SUM(K218,M218,O218)</f>
        <v>0</v>
      </c>
      <c r="Q218" s="74"/>
      <c r="R218" s="75" t="str">
        <f>"제"&amp;VLOOKUP($I:$I,[4]목록!$A:$M,2,FALSE)&amp;"호표"</f>
        <v>제227호표</v>
      </c>
      <c r="S218" s="83"/>
      <c r="T218" s="84"/>
      <c r="U218" s="84"/>
      <c r="X218" s="2"/>
      <c r="Y218" s="196" t="s">
        <v>364</v>
      </c>
    </row>
    <row r="219" spans="1:26" ht="18.75" customHeight="1">
      <c r="A219" s="7"/>
      <c r="B219" s="206"/>
      <c r="C219" s="87"/>
      <c r="D219" s="10" t="s">
        <v>240</v>
      </c>
      <c r="E219" s="41"/>
      <c r="F219" s="17" t="s">
        <v>242</v>
      </c>
      <c r="G219" s="7" t="s">
        <v>20</v>
      </c>
      <c r="H219" s="15">
        <v>9.5</v>
      </c>
      <c r="I219" s="192" t="str">
        <f t="shared" si="52"/>
        <v>걸레받이 도장(PT-02)H100-H50내외, 지정V.P.m</v>
      </c>
      <c r="J219" s="52"/>
      <c r="K219" s="52" t="str">
        <f>IF(J219="","",TRUNC(J219*$H219,0))</f>
        <v/>
      </c>
      <c r="L219" s="52"/>
      <c r="M219" s="52" t="str">
        <f>IF(L219="","",TRUNC(L219*$H219,0))</f>
        <v/>
      </c>
      <c r="N219" s="52"/>
      <c r="O219" s="52" t="str">
        <f>IF(N219="","",TRUNC(N219*$H219,0))</f>
        <v/>
      </c>
      <c r="P219" s="52">
        <f>SUM(K219,M219,O219)</f>
        <v>0</v>
      </c>
      <c r="Q219" s="74"/>
      <c r="R219" s="75" t="str">
        <f>"제"&amp;VLOOKUP($I:$I,[4]목록!$A:$M,2,FALSE)&amp;"호표"</f>
        <v>제229호표</v>
      </c>
      <c r="S219" s="83"/>
      <c r="T219" s="84"/>
      <c r="U219" s="84"/>
      <c r="X219" s="2"/>
      <c r="Y219" s="196">
        <v>9.5</v>
      </c>
    </row>
    <row r="220" spans="1:26" ht="18.75" customHeight="1">
      <c r="A220" s="7"/>
      <c r="B220" s="209"/>
      <c r="C220" s="87"/>
      <c r="D220" s="10"/>
      <c r="E220" s="8"/>
      <c r="F220" s="17"/>
      <c r="G220" s="7"/>
      <c r="H220" s="15"/>
      <c r="I220" s="192" t="str">
        <f t="shared" ref="I220:I230" si="53">CONCATENATE(D220,F220,G220)</f>
        <v/>
      </c>
      <c r="J220" s="52"/>
      <c r="K220" s="52"/>
      <c r="L220" s="52"/>
      <c r="M220" s="52"/>
      <c r="N220" s="52"/>
      <c r="O220" s="52"/>
      <c r="P220" s="52"/>
      <c r="Q220" s="74"/>
      <c r="R220" s="75"/>
      <c r="S220" s="83"/>
      <c r="T220" s="84"/>
      <c r="U220" s="84"/>
      <c r="X220" s="105"/>
      <c r="Y220" s="78"/>
    </row>
    <row r="221" spans="1:26" ht="18.75" customHeight="1">
      <c r="A221" s="7"/>
      <c r="B221" s="86" t="s">
        <v>9</v>
      </c>
      <c r="C221" s="87"/>
      <c r="D221" s="10" t="s">
        <v>365</v>
      </c>
      <c r="E221" s="8"/>
      <c r="F221" s="17"/>
      <c r="G221" s="7"/>
      <c r="H221" s="15"/>
      <c r="I221" s="192" t="str">
        <f t="shared" si="53"/>
        <v>[장애인 화장실]</v>
      </c>
      <c r="J221" s="52"/>
      <c r="K221" s="52"/>
      <c r="L221" s="52"/>
      <c r="M221" s="52"/>
      <c r="N221" s="52"/>
      <c r="O221" s="52"/>
      <c r="P221" s="52"/>
      <c r="Q221" s="74"/>
      <c r="R221" s="75"/>
      <c r="S221" s="83"/>
      <c r="T221" s="84"/>
      <c r="U221" s="84"/>
      <c r="X221" s="2"/>
      <c r="Y221" s="78"/>
    </row>
    <row r="222" spans="1:26" s="195" customFormat="1" ht="18.75" customHeight="1">
      <c r="A222" s="7"/>
      <c r="B222" s="206"/>
      <c r="C222" s="87"/>
      <c r="D222" s="10" t="s">
        <v>1489</v>
      </c>
      <c r="E222" s="8"/>
      <c r="F222" s="10" t="s">
        <v>653</v>
      </c>
      <c r="G222" s="7" t="s">
        <v>19</v>
      </c>
      <c r="H222" s="15">
        <f>17.85*0.6</f>
        <v>10.71</v>
      </c>
      <c r="I222" s="192" t="str">
        <f t="shared" si="53"/>
        <v>시멘트액체방수벽체, THK=21mm㎡</v>
      </c>
      <c r="J222" s="52"/>
      <c r="K222" s="52" t="str">
        <f>IF(J222="","",TRUNC(J222*$H222,0))</f>
        <v/>
      </c>
      <c r="L222" s="52"/>
      <c r="M222" s="52" t="str">
        <f>IF(L222="","",TRUNC(L222*$H222,0))</f>
        <v/>
      </c>
      <c r="N222" s="52"/>
      <c r="O222" s="52" t="str">
        <f>IF(N222="","",TRUNC(N222*$H222,0))</f>
        <v/>
      </c>
      <c r="P222" s="52">
        <f>SUM(K222,M222,O222)</f>
        <v>0</v>
      </c>
      <c r="Q222" s="74"/>
      <c r="R222" s="75" t="str">
        <f>"제"&amp;VLOOKUP($I:$I,[4]목록!$A:$M,2,FALSE)&amp;"호표"</f>
        <v>제63호표</v>
      </c>
      <c r="S222" s="197"/>
      <c r="T222" s="198"/>
      <c r="U222" s="198"/>
      <c r="X222" s="199"/>
      <c r="Y222" s="200" t="s">
        <v>367</v>
      </c>
      <c r="Z222" s="201"/>
    </row>
    <row r="223" spans="1:26" s="195" customFormat="1" ht="18.75" customHeight="1">
      <c r="A223" s="7"/>
      <c r="B223" s="206"/>
      <c r="C223" s="87"/>
      <c r="D223" s="10" t="s">
        <v>79</v>
      </c>
      <c r="E223" s="8"/>
      <c r="F223" s="10" t="s">
        <v>81</v>
      </c>
      <c r="G223" s="7" t="s">
        <v>19</v>
      </c>
      <c r="H223" s="15">
        <f>17.85*0.6</f>
        <v>10.71</v>
      </c>
      <c r="I223" s="192" t="str">
        <f>CONCATENATE(D223,F223,G223)</f>
        <v>우레탄계도막방수(비노출)T=3, 수직부 및 특별㎡</v>
      </c>
      <c r="J223" s="52"/>
      <c r="K223" s="52" t="str">
        <f>IF(J223="","",TRUNC(J223*$H223,0))</f>
        <v/>
      </c>
      <c r="L223" s="52"/>
      <c r="M223" s="52" t="str">
        <f>IF(L223="","",TRUNC(L223*$H223,0))</f>
        <v/>
      </c>
      <c r="N223" s="52"/>
      <c r="O223" s="52" t="str">
        <f>IF(N223="","",TRUNC(N223*$H223,0))</f>
        <v/>
      </c>
      <c r="P223" s="52">
        <f>SUM(K223,M223,O223)</f>
        <v>0</v>
      </c>
      <c r="Q223" s="74"/>
      <c r="R223" s="75" t="str">
        <f>"제"&amp;VLOOKUP($I:$I,[4]목록!$A:$M,2,FALSE)&amp;"호표"</f>
        <v>제60호표</v>
      </c>
      <c r="S223" s="197"/>
      <c r="T223" s="198"/>
      <c r="U223" s="198"/>
      <c r="X223" s="199"/>
      <c r="Y223" s="200" t="s">
        <v>367</v>
      </c>
      <c r="Z223" s="201"/>
    </row>
    <row r="224" spans="1:26" s="195" customFormat="1" ht="18.75" customHeight="1">
      <c r="A224" s="7"/>
      <c r="B224" s="206"/>
      <c r="C224" s="87"/>
      <c r="D224" s="10" t="s">
        <v>83</v>
      </c>
      <c r="E224" s="8"/>
      <c r="F224" s="10" t="s">
        <v>84</v>
      </c>
      <c r="G224" s="7" t="s">
        <v>19</v>
      </c>
      <c r="H224" s="15">
        <v>17.850000000000001</v>
      </c>
      <c r="I224" s="192" t="str">
        <f>CONCATENATE(D224,F224,G224)</f>
        <v>타일 바탕고르기벽체, THK=18mm㎡</v>
      </c>
      <c r="J224" s="52"/>
      <c r="K224" s="52" t="str">
        <f>IF(J224="","",TRUNC(J224*$H224,0))</f>
        <v/>
      </c>
      <c r="L224" s="52"/>
      <c r="M224" s="52" t="str">
        <f>IF(L224="","",TRUNC(L224*$H224,0))</f>
        <v/>
      </c>
      <c r="N224" s="52"/>
      <c r="O224" s="52" t="str">
        <f>IF(N224="","",TRUNC(N224*$H224,0))</f>
        <v/>
      </c>
      <c r="P224" s="52">
        <f>SUM(K224,M224,O224)</f>
        <v>0</v>
      </c>
      <c r="Q224" s="74"/>
      <c r="R224" s="75" t="str">
        <f>"제"&amp;VLOOKUP($I:$I,[4]목록!$A:$M,2,FALSE)&amp;"호표"</f>
        <v>제65호표</v>
      </c>
      <c r="S224" s="197"/>
      <c r="T224" s="198"/>
      <c r="U224" s="198"/>
      <c r="X224" s="199"/>
      <c r="Y224" s="200" t="s">
        <v>366</v>
      </c>
      <c r="Z224" s="201"/>
    </row>
    <row r="225" spans="1:25" ht="18.75" customHeight="1">
      <c r="A225" s="7"/>
      <c r="B225" s="206"/>
      <c r="C225" s="87"/>
      <c r="D225" s="10" t="s">
        <v>253</v>
      </c>
      <c r="E225" s="8"/>
      <c r="F225" s="10" t="s">
        <v>272</v>
      </c>
      <c r="G225" s="7" t="s">
        <v>19</v>
      </c>
      <c r="H225" s="15">
        <v>19.63</v>
      </c>
      <c r="I225" s="192" t="str">
        <f t="shared" si="53"/>
        <v>타일자재TL-04, 600X600X10T, 지정사양㎡</v>
      </c>
      <c r="J225" s="52"/>
      <c r="K225" s="52" t="str">
        <f>IF(J225="","",TRUNC(J225*$H225,0))</f>
        <v/>
      </c>
      <c r="L225" s="52"/>
      <c r="M225" s="52" t="str">
        <f>IF(L225="","",TRUNC(L225*$H225,0))</f>
        <v/>
      </c>
      <c r="N225" s="52"/>
      <c r="O225" s="52" t="str">
        <f>IF(N225="","",TRUNC(N225*$H225,0))</f>
        <v/>
      </c>
      <c r="P225" s="52">
        <f>SUM(K225,M225,O225)</f>
        <v>0</v>
      </c>
      <c r="Q225" s="74"/>
      <c r="R225" s="75" t="str">
        <f>"단가"&amp;VLOOKUP($I:$I,[4]단가!$A:$B,2,FALSE)&amp;"번"</f>
        <v>단가207번</v>
      </c>
      <c r="S225" s="83"/>
      <c r="T225" s="84"/>
      <c r="U225" s="84"/>
      <c r="X225" s="2"/>
      <c r="Y225" s="196" t="s">
        <v>413</v>
      </c>
    </row>
    <row r="226" spans="1:25" ht="18.75" customHeight="1">
      <c r="A226" s="7"/>
      <c r="B226" s="206"/>
      <c r="C226" s="87"/>
      <c r="D226" s="10" t="s">
        <v>269</v>
      </c>
      <c r="E226" s="8"/>
      <c r="F226" s="10" t="s">
        <v>115</v>
      </c>
      <c r="G226" s="7" t="s">
        <v>19</v>
      </c>
      <c r="H226" s="15">
        <v>17.850000000000001</v>
      </c>
      <c r="I226" s="192" t="str">
        <f t="shared" si="53"/>
        <v>벽체 타일붙이기(부자재,줄눈포함)지정타일, 400*600각 이상㎡</v>
      </c>
      <c r="J226" s="52"/>
      <c r="K226" s="52" t="str">
        <f>IF(J226="","",TRUNC(J226*$H226,0))</f>
        <v/>
      </c>
      <c r="L226" s="52"/>
      <c r="M226" s="52" t="str">
        <f>IF(L226="","",TRUNC(L226*$H226,0))</f>
        <v/>
      </c>
      <c r="N226" s="52"/>
      <c r="O226" s="52" t="str">
        <f>IF(N226="","",TRUNC(N226*$H226,0))</f>
        <v/>
      </c>
      <c r="P226" s="52">
        <f>SUM(K226,M226,O226)</f>
        <v>0</v>
      </c>
      <c r="Q226" s="74"/>
      <c r="R226" s="75" t="str">
        <f>"제"&amp;VLOOKUP($I:$I,[4]목록!$A:$M,2,FALSE)&amp;"호표"</f>
        <v>제69호표</v>
      </c>
      <c r="S226" s="83"/>
      <c r="T226" s="84"/>
      <c r="U226" s="84"/>
      <c r="X226" s="2"/>
      <c r="Y226" s="196" t="s">
        <v>366</v>
      </c>
    </row>
    <row r="227" spans="1:25" ht="18.75" customHeight="1">
      <c r="A227" s="7"/>
      <c r="B227" s="209"/>
      <c r="C227" s="87"/>
      <c r="D227" s="10"/>
      <c r="E227" s="8"/>
      <c r="F227" s="17"/>
      <c r="G227" s="7"/>
      <c r="H227" s="15"/>
      <c r="I227" s="82" t="str">
        <f t="shared" si="53"/>
        <v/>
      </c>
      <c r="J227" s="52"/>
      <c r="K227" s="52"/>
      <c r="L227" s="52"/>
      <c r="M227" s="52"/>
      <c r="N227" s="52"/>
      <c r="O227" s="52"/>
      <c r="P227" s="52"/>
      <c r="Q227" s="74"/>
      <c r="R227" s="75"/>
      <c r="S227" s="83"/>
      <c r="T227" s="84"/>
      <c r="U227" s="84"/>
      <c r="X227" s="105"/>
      <c r="Y227" s="106"/>
    </row>
    <row r="228" spans="1:25" ht="18.75" customHeight="1">
      <c r="A228" s="7"/>
      <c r="B228" s="209"/>
      <c r="C228" s="87"/>
      <c r="D228" s="10"/>
      <c r="E228" s="8"/>
      <c r="F228" s="17"/>
      <c r="G228" s="7"/>
      <c r="H228" s="15"/>
      <c r="I228" s="82" t="str">
        <f t="shared" si="53"/>
        <v/>
      </c>
      <c r="J228" s="52"/>
      <c r="K228" s="52"/>
      <c r="L228" s="52"/>
      <c r="M228" s="52"/>
      <c r="N228" s="52"/>
      <c r="O228" s="52"/>
      <c r="P228" s="52"/>
      <c r="Q228" s="74"/>
      <c r="R228" s="75"/>
      <c r="S228" s="83"/>
      <c r="T228" s="84"/>
      <c r="U228" s="84"/>
      <c r="X228" s="105"/>
      <c r="Y228" s="106"/>
    </row>
    <row r="229" spans="1:25" ht="18.75" customHeight="1">
      <c r="A229" s="7"/>
      <c r="B229" s="209"/>
      <c r="C229" s="87"/>
      <c r="D229" s="10"/>
      <c r="E229" s="8"/>
      <c r="F229" s="17"/>
      <c r="G229" s="7"/>
      <c r="H229" s="15"/>
      <c r="I229" s="82" t="str">
        <f t="shared" si="53"/>
        <v/>
      </c>
      <c r="J229" s="52"/>
      <c r="K229" s="52"/>
      <c r="L229" s="52"/>
      <c r="M229" s="52"/>
      <c r="N229" s="52"/>
      <c r="O229" s="52"/>
      <c r="P229" s="52"/>
      <c r="Q229" s="74"/>
      <c r="R229" s="75"/>
      <c r="S229" s="83"/>
      <c r="T229" s="84"/>
      <c r="U229" s="84"/>
      <c r="X229" s="105"/>
      <c r="Y229" s="205"/>
    </row>
    <row r="230" spans="1:25" ht="18.75" customHeight="1">
      <c r="A230" s="7"/>
      <c r="B230" s="209"/>
      <c r="C230" s="87"/>
      <c r="D230" s="10"/>
      <c r="E230" s="8"/>
      <c r="F230" s="17"/>
      <c r="G230" s="7"/>
      <c r="H230" s="15"/>
      <c r="I230" s="82" t="str">
        <f t="shared" si="53"/>
        <v/>
      </c>
      <c r="J230" s="52"/>
      <c r="K230" s="52"/>
      <c r="L230" s="52"/>
      <c r="M230" s="52"/>
      <c r="N230" s="52"/>
      <c r="O230" s="52"/>
      <c r="P230" s="52"/>
      <c r="Q230" s="74"/>
      <c r="R230" s="75"/>
      <c r="S230" s="83"/>
      <c r="T230" s="84"/>
      <c r="U230" s="84"/>
      <c r="X230" s="105"/>
      <c r="Y230" s="106"/>
    </row>
    <row r="231" spans="1:25" ht="18.75" customHeight="1">
      <c r="A231" s="7"/>
      <c r="B231" s="209"/>
      <c r="C231" s="87"/>
      <c r="D231" s="10"/>
      <c r="E231" s="8"/>
      <c r="F231" s="17"/>
      <c r="G231" s="7"/>
      <c r="H231" s="15"/>
      <c r="I231" s="82" t="str">
        <f t="shared" ref="I231:I242" si="54">CONCATENATE(D231,F231,G231)</f>
        <v/>
      </c>
      <c r="J231" s="52"/>
      <c r="K231" s="52"/>
      <c r="L231" s="52"/>
      <c r="M231" s="52"/>
      <c r="N231" s="52"/>
      <c r="O231" s="52"/>
      <c r="P231" s="52"/>
      <c r="Q231" s="74"/>
      <c r="R231" s="75"/>
      <c r="S231" s="83"/>
      <c r="T231" s="84"/>
      <c r="U231" s="84"/>
      <c r="X231" s="105"/>
      <c r="Y231" s="106"/>
    </row>
    <row r="232" spans="1:25" ht="18.75" customHeight="1">
      <c r="A232" s="7"/>
      <c r="B232" s="209"/>
      <c r="C232" s="87"/>
      <c r="D232" s="10"/>
      <c r="E232" s="8"/>
      <c r="F232" s="17"/>
      <c r="G232" s="7"/>
      <c r="H232" s="15"/>
      <c r="I232" s="82" t="str">
        <f t="shared" si="54"/>
        <v/>
      </c>
      <c r="J232" s="52"/>
      <c r="K232" s="52"/>
      <c r="L232" s="52"/>
      <c r="M232" s="52"/>
      <c r="N232" s="52"/>
      <c r="O232" s="52"/>
      <c r="P232" s="52"/>
      <c r="Q232" s="74"/>
      <c r="R232" s="75"/>
      <c r="S232" s="83"/>
      <c r="T232" s="84"/>
      <c r="U232" s="84"/>
      <c r="X232" s="105"/>
      <c r="Y232" s="106"/>
    </row>
    <row r="233" spans="1:25" ht="18.75" customHeight="1">
      <c r="A233" s="7"/>
      <c r="B233" s="209"/>
      <c r="C233" s="87"/>
      <c r="D233" s="10"/>
      <c r="E233" s="8"/>
      <c r="F233" s="17"/>
      <c r="G233" s="7"/>
      <c r="H233" s="15"/>
      <c r="I233" s="82" t="str">
        <f t="shared" si="54"/>
        <v/>
      </c>
      <c r="J233" s="52"/>
      <c r="K233" s="52"/>
      <c r="L233" s="52"/>
      <c r="M233" s="52"/>
      <c r="N233" s="52"/>
      <c r="O233" s="52"/>
      <c r="P233" s="52"/>
      <c r="Q233" s="74"/>
      <c r="R233" s="75"/>
      <c r="S233" s="83"/>
      <c r="T233" s="84"/>
      <c r="U233" s="84"/>
      <c r="X233" s="105"/>
      <c r="Y233" s="106"/>
    </row>
    <row r="234" spans="1:25" ht="18.75" customHeight="1">
      <c r="A234" s="7"/>
      <c r="B234" s="209"/>
      <c r="C234" s="87"/>
      <c r="D234" s="10"/>
      <c r="E234" s="8"/>
      <c r="F234" s="17"/>
      <c r="G234" s="7"/>
      <c r="H234" s="15"/>
      <c r="I234" s="82" t="str">
        <f t="shared" si="54"/>
        <v/>
      </c>
      <c r="J234" s="52"/>
      <c r="K234" s="52"/>
      <c r="L234" s="52"/>
      <c r="M234" s="52"/>
      <c r="N234" s="52"/>
      <c r="O234" s="52"/>
      <c r="P234" s="52"/>
      <c r="Q234" s="74"/>
      <c r="R234" s="75"/>
      <c r="S234" s="83"/>
      <c r="T234" s="84"/>
      <c r="U234" s="84"/>
      <c r="X234" s="105"/>
      <c r="Y234" s="106"/>
    </row>
    <row r="235" spans="1:25" ht="18.75" customHeight="1">
      <c r="A235" s="7"/>
      <c r="B235" s="209"/>
      <c r="C235" s="87"/>
      <c r="D235" s="10"/>
      <c r="E235" s="8"/>
      <c r="F235" s="17"/>
      <c r="G235" s="7"/>
      <c r="H235" s="15"/>
      <c r="I235" s="82" t="str">
        <f t="shared" si="54"/>
        <v/>
      </c>
      <c r="J235" s="52"/>
      <c r="K235" s="52"/>
      <c r="L235" s="52"/>
      <c r="M235" s="52"/>
      <c r="N235" s="52"/>
      <c r="O235" s="52"/>
      <c r="P235" s="52"/>
      <c r="Q235" s="74"/>
      <c r="R235" s="75"/>
      <c r="S235" s="83"/>
      <c r="T235" s="84"/>
      <c r="U235" s="84"/>
      <c r="X235" s="105"/>
      <c r="Y235" s="106"/>
    </row>
    <row r="236" spans="1:25" ht="18.75" customHeight="1">
      <c r="A236" s="7"/>
      <c r="B236" s="209"/>
      <c r="C236" s="87"/>
      <c r="D236" s="10"/>
      <c r="E236" s="8"/>
      <c r="F236" s="17"/>
      <c r="G236" s="7"/>
      <c r="H236" s="15"/>
      <c r="I236" s="82" t="str">
        <f t="shared" si="54"/>
        <v/>
      </c>
      <c r="J236" s="52"/>
      <c r="K236" s="52"/>
      <c r="L236" s="52"/>
      <c r="M236" s="52"/>
      <c r="N236" s="52"/>
      <c r="O236" s="52"/>
      <c r="P236" s="52"/>
      <c r="Q236" s="74"/>
      <c r="R236" s="75"/>
      <c r="S236" s="83"/>
      <c r="T236" s="84"/>
      <c r="U236" s="84"/>
      <c r="X236" s="105"/>
      <c r="Y236" s="106"/>
    </row>
    <row r="237" spans="1:25" ht="18.75" customHeight="1">
      <c r="A237" s="7"/>
      <c r="B237" s="209"/>
      <c r="C237" s="87"/>
      <c r="D237" s="10"/>
      <c r="E237" s="8"/>
      <c r="F237" s="17"/>
      <c r="G237" s="7"/>
      <c r="H237" s="15"/>
      <c r="I237" s="82" t="str">
        <f t="shared" si="54"/>
        <v/>
      </c>
      <c r="J237" s="52"/>
      <c r="K237" s="52"/>
      <c r="L237" s="52"/>
      <c r="M237" s="52"/>
      <c r="N237" s="52"/>
      <c r="O237" s="52"/>
      <c r="P237" s="52"/>
      <c r="Q237" s="74"/>
      <c r="R237" s="75"/>
      <c r="S237" s="83"/>
      <c r="T237" s="84"/>
      <c r="U237" s="84"/>
      <c r="X237" s="105"/>
      <c r="Y237" s="106"/>
    </row>
    <row r="238" spans="1:25" ht="18.75" customHeight="1">
      <c r="A238" s="7"/>
      <c r="B238" s="209"/>
      <c r="C238" s="87"/>
      <c r="D238" s="10"/>
      <c r="E238" s="8"/>
      <c r="F238" s="17"/>
      <c r="G238" s="7"/>
      <c r="H238" s="15"/>
      <c r="I238" s="82" t="str">
        <f>CONCATENATE(D238,F238,G238)</f>
        <v/>
      </c>
      <c r="J238" s="52"/>
      <c r="K238" s="52"/>
      <c r="L238" s="52"/>
      <c r="M238" s="52"/>
      <c r="N238" s="52"/>
      <c r="O238" s="52"/>
      <c r="P238" s="52"/>
      <c r="Q238" s="74"/>
      <c r="R238" s="75"/>
      <c r="S238" s="83"/>
      <c r="T238" s="84"/>
      <c r="U238" s="84"/>
      <c r="X238" s="105"/>
      <c r="Y238" s="106"/>
    </row>
    <row r="239" spans="1:25" ht="18.75" customHeight="1">
      <c r="A239" s="7"/>
      <c r="B239" s="209"/>
      <c r="C239" s="87"/>
      <c r="D239" s="10"/>
      <c r="E239" s="8"/>
      <c r="F239" s="17"/>
      <c r="G239" s="7"/>
      <c r="H239" s="15"/>
      <c r="I239" s="82" t="str">
        <f>CONCATENATE(D239,F239,G239)</f>
        <v/>
      </c>
      <c r="J239" s="52"/>
      <c r="K239" s="52"/>
      <c r="L239" s="52"/>
      <c r="M239" s="52"/>
      <c r="N239" s="52"/>
      <c r="O239" s="52"/>
      <c r="P239" s="52"/>
      <c r="Q239" s="74"/>
      <c r="R239" s="75"/>
      <c r="S239" s="83"/>
      <c r="T239" s="84"/>
      <c r="U239" s="84"/>
      <c r="X239" s="105"/>
      <c r="Y239" s="106"/>
    </row>
    <row r="240" spans="1:25" ht="18.75" customHeight="1">
      <c r="A240" s="7"/>
      <c r="B240" s="209"/>
      <c r="C240" s="87"/>
      <c r="D240" s="10"/>
      <c r="E240" s="8"/>
      <c r="F240" s="17"/>
      <c r="G240" s="7"/>
      <c r="H240" s="15"/>
      <c r="I240" s="82" t="str">
        <f>CONCATENATE(D240,F240,G240)</f>
        <v/>
      </c>
      <c r="J240" s="52"/>
      <c r="K240" s="52"/>
      <c r="L240" s="52"/>
      <c r="M240" s="52"/>
      <c r="N240" s="52"/>
      <c r="O240" s="52"/>
      <c r="P240" s="52"/>
      <c r="Q240" s="74"/>
      <c r="R240" s="75"/>
      <c r="S240" s="83"/>
      <c r="T240" s="84"/>
      <c r="U240" s="84"/>
      <c r="X240" s="105"/>
      <c r="Y240" s="106"/>
    </row>
    <row r="241" spans="1:26" ht="18.75" customHeight="1">
      <c r="A241" s="7"/>
      <c r="B241" s="209"/>
      <c r="C241" s="87"/>
      <c r="D241" s="10"/>
      <c r="E241" s="8"/>
      <c r="F241" s="17"/>
      <c r="G241" s="7"/>
      <c r="H241" s="15"/>
      <c r="I241" s="82" t="str">
        <f t="shared" si="54"/>
        <v/>
      </c>
      <c r="J241" s="52"/>
      <c r="K241" s="52"/>
      <c r="L241" s="52"/>
      <c r="M241" s="52"/>
      <c r="N241" s="52"/>
      <c r="O241" s="52"/>
      <c r="P241" s="52"/>
      <c r="Q241" s="74"/>
      <c r="R241" s="75"/>
      <c r="S241" s="83"/>
      <c r="T241" s="84"/>
      <c r="U241" s="84"/>
      <c r="X241" s="105"/>
      <c r="Y241" s="106"/>
    </row>
    <row r="242" spans="1:26" ht="18.75" customHeight="1">
      <c r="A242" s="7"/>
      <c r="B242" s="209"/>
      <c r="C242" s="87"/>
      <c r="D242" s="10"/>
      <c r="E242" s="8"/>
      <c r="F242" s="17"/>
      <c r="G242" s="7"/>
      <c r="H242" s="15"/>
      <c r="I242" s="82" t="str">
        <f t="shared" si="54"/>
        <v/>
      </c>
      <c r="J242" s="52"/>
      <c r="K242" s="52"/>
      <c r="L242" s="52"/>
      <c r="M242" s="52"/>
      <c r="N242" s="52"/>
      <c r="O242" s="52"/>
      <c r="P242" s="52"/>
      <c r="Q242" s="74"/>
      <c r="R242" s="75"/>
      <c r="S242" s="83"/>
      <c r="T242" s="84"/>
      <c r="U242" s="84"/>
      <c r="X242" s="105"/>
      <c r="Y242" s="106"/>
    </row>
    <row r="243" spans="1:26" ht="18.75" customHeight="1">
      <c r="A243" s="7"/>
      <c r="B243" s="209"/>
      <c r="C243" s="87"/>
      <c r="D243" s="10"/>
      <c r="E243" s="8"/>
      <c r="F243" s="17"/>
      <c r="G243" s="7"/>
      <c r="H243" s="15"/>
      <c r="I243" s="82" t="str">
        <f t="shared" ref="I243:I267" si="55">CONCATENATE(D243,F243,G243)</f>
        <v/>
      </c>
      <c r="J243" s="52"/>
      <c r="K243" s="52"/>
      <c r="L243" s="52"/>
      <c r="M243" s="52"/>
      <c r="N243" s="52"/>
      <c r="O243" s="52"/>
      <c r="P243" s="52"/>
      <c r="Q243" s="74"/>
      <c r="R243" s="75"/>
      <c r="S243" s="83"/>
      <c r="T243" s="84"/>
      <c r="U243" s="84"/>
      <c r="X243" s="105"/>
      <c r="Y243" s="106"/>
    </row>
    <row r="244" spans="1:26" ht="18.75" customHeight="1">
      <c r="A244" s="7"/>
      <c r="B244" s="209"/>
      <c r="C244" s="87"/>
      <c r="D244" s="10"/>
      <c r="E244" s="8"/>
      <c r="F244" s="17"/>
      <c r="G244" s="7"/>
      <c r="H244" s="15"/>
      <c r="I244" s="82" t="str">
        <f t="shared" si="55"/>
        <v/>
      </c>
      <c r="J244" s="52"/>
      <c r="K244" s="52"/>
      <c r="L244" s="52"/>
      <c r="M244" s="52"/>
      <c r="N244" s="52"/>
      <c r="O244" s="52"/>
      <c r="P244" s="52"/>
      <c r="Q244" s="74"/>
      <c r="R244" s="75"/>
      <c r="S244" s="83"/>
      <c r="T244" s="84"/>
      <c r="U244" s="84"/>
      <c r="X244" s="105"/>
      <c r="Y244" s="106"/>
    </row>
    <row r="245" spans="1:26" s="96" customFormat="1" ht="18.75" customHeight="1">
      <c r="A245" s="89"/>
      <c r="B245" s="210"/>
      <c r="C245" s="37" t="s">
        <v>121</v>
      </c>
      <c r="D245" s="90"/>
      <c r="E245" s="38"/>
      <c r="F245" s="39"/>
      <c r="G245" s="40"/>
      <c r="H245" s="91"/>
      <c r="I245" s="82" t="str">
        <f t="shared" si="55"/>
        <v/>
      </c>
      <c r="J245" s="92"/>
      <c r="K245" s="92">
        <f>SUM(K126:K244)</f>
        <v>0</v>
      </c>
      <c r="L245" s="92"/>
      <c r="M245" s="92">
        <f>SUM(M126:M244)</f>
        <v>0</v>
      </c>
      <c r="N245" s="92"/>
      <c r="O245" s="92">
        <f>SUM(O126:O244)</f>
        <v>0</v>
      </c>
      <c r="P245" s="92">
        <f>SUM(K245,M245,O245)</f>
        <v>0</v>
      </c>
      <c r="Q245" s="93"/>
      <c r="R245" s="94"/>
      <c r="S245" s="95"/>
      <c r="T245" s="85"/>
      <c r="U245" s="85"/>
      <c r="W245" s="1"/>
      <c r="X245" s="105"/>
      <c r="Y245" s="97"/>
      <c r="Z245" s="191"/>
    </row>
    <row r="246" spans="1:26" ht="18.75" customHeight="1">
      <c r="A246" s="184">
        <f>인테리어집계!A13</f>
        <v>0</v>
      </c>
      <c r="B246" s="194" t="str">
        <f>인테리어집계!B13</f>
        <v>4-3</v>
      </c>
      <c r="C246" s="188"/>
      <c r="D246" s="189" t="str">
        <f>인테리어집계!D13</f>
        <v>바닥마감공사</v>
      </c>
      <c r="E246" s="8"/>
      <c r="F246" s="17"/>
      <c r="G246" s="7"/>
      <c r="H246" s="15"/>
      <c r="I246" s="82" t="str">
        <f t="shared" si="55"/>
        <v>바닥마감공사</v>
      </c>
      <c r="J246" s="52"/>
      <c r="K246" s="52"/>
      <c r="L246" s="52"/>
      <c r="M246" s="52"/>
      <c r="N246" s="52"/>
      <c r="O246" s="52"/>
      <c r="P246" s="52"/>
      <c r="Q246" s="74"/>
      <c r="R246" s="75"/>
      <c r="S246" s="83"/>
      <c r="T246" s="84"/>
      <c r="U246" s="85"/>
      <c r="X246" s="105"/>
      <c r="Y246" s="78"/>
    </row>
    <row r="247" spans="1:26" ht="18.75" customHeight="1">
      <c r="A247" s="7"/>
      <c r="B247" s="86" t="s">
        <v>9</v>
      </c>
      <c r="C247" s="87"/>
      <c r="D247" s="10" t="s">
        <v>233</v>
      </c>
      <c r="E247" s="8"/>
      <c r="F247" s="17"/>
      <c r="G247" s="7"/>
      <c r="H247" s="15"/>
      <c r="I247" s="192" t="str">
        <f t="shared" si="55"/>
        <v>[전실]</v>
      </c>
      <c r="J247" s="52"/>
      <c r="K247" s="52"/>
      <c r="L247" s="52"/>
      <c r="M247" s="52"/>
      <c r="N247" s="52"/>
      <c r="O247" s="52"/>
      <c r="P247" s="52"/>
      <c r="Q247" s="74"/>
      <c r="R247" s="75"/>
      <c r="S247" s="83"/>
      <c r="T247" s="84"/>
      <c r="U247" s="84"/>
      <c r="X247" s="2"/>
      <c r="Y247" s="78"/>
    </row>
    <row r="248" spans="1:26" ht="18.75" customHeight="1">
      <c r="A248" s="7"/>
      <c r="B248" s="206"/>
      <c r="C248" s="87"/>
      <c r="D248" s="10" t="s">
        <v>78</v>
      </c>
      <c r="E248" s="8"/>
      <c r="F248" s="10" t="s">
        <v>368</v>
      </c>
      <c r="G248" s="7" t="s">
        <v>373</v>
      </c>
      <c r="H248" s="15">
        <v>12.2</v>
      </c>
      <c r="I248" s="82" t="str">
        <f t="shared" si="55"/>
        <v>모르타르 기계바름바닥, T=80, 구배없음㎡</v>
      </c>
      <c r="J248" s="52"/>
      <c r="K248" s="52" t="str">
        <f>IF(J248="","",TRUNC(J248*$H248,0))</f>
        <v/>
      </c>
      <c r="L248" s="52"/>
      <c r="M248" s="52" t="str">
        <f>IF(L248="","",TRUNC(L248*$H248,0))</f>
        <v/>
      </c>
      <c r="N248" s="52"/>
      <c r="O248" s="52" t="str">
        <f>IF(N248="","",TRUNC(N248*$H248,0))</f>
        <v/>
      </c>
      <c r="P248" s="52">
        <f>SUM(K248,M248,O248)</f>
        <v>0</v>
      </c>
      <c r="Q248" s="74"/>
      <c r="R248" s="75" t="str">
        <f>"제"&amp;VLOOKUP($I:$I,[4]목록!$A:$M,2,FALSE)&amp;"호표"</f>
        <v>제49호표</v>
      </c>
      <c r="S248" s="83"/>
      <c r="T248" s="84"/>
      <c r="U248" s="84"/>
      <c r="X248" s="2"/>
      <c r="Y248" s="130" t="s">
        <v>374</v>
      </c>
    </row>
    <row r="249" spans="1:26" ht="18.75" customHeight="1">
      <c r="A249" s="7"/>
      <c r="B249" s="206"/>
      <c r="C249" s="87"/>
      <c r="D249" s="10" t="s">
        <v>1490</v>
      </c>
      <c r="E249" s="8"/>
      <c r="F249" s="10" t="s">
        <v>51</v>
      </c>
      <c r="G249" s="7" t="s">
        <v>19</v>
      </c>
      <c r="H249" s="15">
        <v>12.2</v>
      </c>
      <c r="I249" s="82" t="str">
        <f t="shared" si="55"/>
        <v>셀프레벨링THK=10mm㎡</v>
      </c>
      <c r="J249" s="52"/>
      <c r="K249" s="52" t="str">
        <f>IF(J249="","",TRUNC(J249*$H249,0))</f>
        <v/>
      </c>
      <c r="L249" s="52"/>
      <c r="M249" s="52" t="str">
        <f>IF(L249="","",TRUNC(L249*$H249,0))</f>
        <v/>
      </c>
      <c r="N249" s="52"/>
      <c r="O249" s="52" t="str">
        <f>IF(N249="","",TRUNC(N249*$H249,0))</f>
        <v/>
      </c>
      <c r="P249" s="52">
        <f>SUM(K249,M249,O249)</f>
        <v>0</v>
      </c>
      <c r="Q249" s="74"/>
      <c r="R249" s="75" t="str">
        <f>"제"&amp;VLOOKUP($I:$I,[4]목록!$A:$M,2,FALSE)&amp;"호표"</f>
        <v>제53호표</v>
      </c>
      <c r="S249" s="83"/>
      <c r="T249" s="84"/>
      <c r="U249" s="84"/>
      <c r="X249" s="2"/>
      <c r="Y249" s="130" t="s">
        <v>374</v>
      </c>
    </row>
    <row r="250" spans="1:26" ht="18.75" customHeight="1">
      <c r="A250" s="7"/>
      <c r="B250" s="206"/>
      <c r="C250" s="87"/>
      <c r="D250" s="10" t="s">
        <v>377</v>
      </c>
      <c r="E250" s="8"/>
      <c r="F250" s="10" t="s">
        <v>375</v>
      </c>
      <c r="G250" s="7" t="s">
        <v>19</v>
      </c>
      <c r="H250" s="15">
        <v>13.42</v>
      </c>
      <c r="I250" s="82" t="str">
        <f t="shared" si="55"/>
        <v>비닐타일자재LVT-03, 600X600X5T, 지정사양㎡</v>
      </c>
      <c r="J250" s="52"/>
      <c r="K250" s="52" t="str">
        <f>IF(J250="","",TRUNC(J250*$H250,0))</f>
        <v/>
      </c>
      <c r="L250" s="52"/>
      <c r="M250" s="52" t="str">
        <f>IF(L250="","",TRUNC(L250*$H250,0))</f>
        <v/>
      </c>
      <c r="N250" s="52"/>
      <c r="O250" s="52" t="str">
        <f>IF(N250="","",TRUNC(N250*$H250,0))</f>
        <v/>
      </c>
      <c r="P250" s="52">
        <f>SUM(K250,M250,O250)</f>
        <v>0</v>
      </c>
      <c r="Q250" s="74"/>
      <c r="R250" s="75" t="str">
        <f>"단가"&amp;VLOOKUP($I:$I,[4]단가!$A:$B,2,FALSE)&amp;"번"</f>
        <v>단가202번</v>
      </c>
      <c r="S250" s="83"/>
      <c r="T250" s="84"/>
      <c r="U250" s="84"/>
      <c r="X250" s="2"/>
      <c r="Y250" s="130" t="s">
        <v>412</v>
      </c>
    </row>
    <row r="251" spans="1:26" ht="18.75" customHeight="1">
      <c r="A251" s="7"/>
      <c r="B251" s="206"/>
      <c r="C251" s="87"/>
      <c r="D251" s="19" t="s">
        <v>369</v>
      </c>
      <c r="E251" s="8"/>
      <c r="F251" s="9" t="s">
        <v>370</v>
      </c>
      <c r="G251" s="7" t="s">
        <v>19</v>
      </c>
      <c r="H251" s="15">
        <v>12.2</v>
      </c>
      <c r="I251" s="82" t="str">
        <f t="shared" si="55"/>
        <v>비닐타일 시공부자재포함㎡</v>
      </c>
      <c r="J251" s="52"/>
      <c r="K251" s="52" t="str">
        <f>IF(J251="","",TRUNC(J251*$H251,0))</f>
        <v/>
      </c>
      <c r="L251" s="52"/>
      <c r="M251" s="52" t="str">
        <f>IF(L251="","",TRUNC(L251*$H251,0))</f>
        <v/>
      </c>
      <c r="N251" s="52"/>
      <c r="O251" s="52" t="str">
        <f>IF(N251="","",TRUNC(N251*$H251,0))</f>
        <v/>
      </c>
      <c r="P251" s="52">
        <f>SUM(K251,M251,O251)</f>
        <v>0</v>
      </c>
      <c r="Q251" s="74"/>
      <c r="R251" s="75" t="str">
        <f>"제"&amp;VLOOKUP($I:$I,[4]목록!$A:$M,2,FALSE)&amp;"호표"</f>
        <v>제205호표</v>
      </c>
      <c r="S251" s="83"/>
      <c r="T251" s="84"/>
      <c r="U251" s="84"/>
      <c r="X251" s="2"/>
      <c r="Y251" s="130" t="s">
        <v>374</v>
      </c>
    </row>
    <row r="252" spans="1:26" ht="18.75" customHeight="1">
      <c r="A252" s="7"/>
      <c r="B252" s="206"/>
      <c r="C252" s="87"/>
      <c r="D252" s="19" t="s">
        <v>371</v>
      </c>
      <c r="E252" s="8"/>
      <c r="F252" s="9" t="s">
        <v>372</v>
      </c>
      <c r="G252" s="7" t="s">
        <v>20</v>
      </c>
      <c r="H252" s="15">
        <v>2.15</v>
      </c>
      <c r="I252" s="82" t="str">
        <f t="shared" si="55"/>
        <v>출입구 몰딩SUS 평철 5Tm</v>
      </c>
      <c r="J252" s="52"/>
      <c r="K252" s="52" t="str">
        <f>IF(J252="","",TRUNC(J252*$H252,0))</f>
        <v/>
      </c>
      <c r="L252" s="52"/>
      <c r="M252" s="52" t="str">
        <f>IF(L252="","",TRUNC(L252*$H252,0))</f>
        <v/>
      </c>
      <c r="N252" s="52"/>
      <c r="O252" s="52" t="str">
        <f>IF(N252="","",TRUNC(N252*$H252,0))</f>
        <v/>
      </c>
      <c r="P252" s="52">
        <f>SUM(K252,M252,O252)</f>
        <v>0</v>
      </c>
      <c r="Q252" s="74"/>
      <c r="R252" s="75" t="str">
        <f>"제"&amp;VLOOKUP($I:$I,[4]목록!$A:$M,2,FALSE)&amp;"호표"</f>
        <v>제141호표</v>
      </c>
      <c r="S252" s="83"/>
      <c r="T252" s="84"/>
      <c r="U252" s="84"/>
      <c r="X252" s="2"/>
      <c r="Y252" s="130">
        <v>2.15</v>
      </c>
    </row>
    <row r="253" spans="1:26" ht="18.75" customHeight="1">
      <c r="A253" s="7"/>
      <c r="B253" s="209"/>
      <c r="C253" s="87"/>
      <c r="D253" s="10"/>
      <c r="E253" s="8"/>
      <c r="F253" s="17"/>
      <c r="G253" s="7"/>
      <c r="H253" s="15"/>
      <c r="I253" s="82" t="str">
        <f t="shared" si="55"/>
        <v/>
      </c>
      <c r="J253" s="52"/>
      <c r="K253" s="52"/>
      <c r="L253" s="52"/>
      <c r="M253" s="52"/>
      <c r="N253" s="52"/>
      <c r="O253" s="52"/>
      <c r="P253" s="52"/>
      <c r="Q253" s="74"/>
      <c r="R253" s="75"/>
      <c r="S253" s="83"/>
      <c r="T253" s="84"/>
      <c r="U253" s="84"/>
      <c r="X253" s="105"/>
      <c r="Y253" s="106"/>
    </row>
    <row r="254" spans="1:26" ht="18.75" customHeight="1">
      <c r="A254" s="7"/>
      <c r="B254" s="86" t="s">
        <v>9</v>
      </c>
      <c r="C254" s="87"/>
      <c r="D254" s="10" t="s">
        <v>244</v>
      </c>
      <c r="E254" s="8"/>
      <c r="F254" s="17"/>
      <c r="G254" s="7"/>
      <c r="H254" s="15"/>
      <c r="I254" s="192" t="str">
        <f t="shared" si="55"/>
        <v>[제어실]</v>
      </c>
      <c r="J254" s="52"/>
      <c r="K254" s="52"/>
      <c r="L254" s="52"/>
      <c r="M254" s="52"/>
      <c r="N254" s="52"/>
      <c r="O254" s="52"/>
      <c r="P254" s="52"/>
      <c r="Q254" s="74"/>
      <c r="R254" s="75"/>
      <c r="S254" s="83"/>
      <c r="T254" s="84"/>
      <c r="U254" s="84"/>
      <c r="X254" s="2"/>
      <c r="Y254" s="78"/>
    </row>
    <row r="255" spans="1:26" ht="18.75" customHeight="1">
      <c r="A255" s="7"/>
      <c r="B255" s="206"/>
      <c r="C255" s="87"/>
      <c r="D255" s="10" t="s">
        <v>377</v>
      </c>
      <c r="E255" s="8"/>
      <c r="F255" s="10" t="s">
        <v>375</v>
      </c>
      <c r="G255" s="7" t="s">
        <v>19</v>
      </c>
      <c r="H255" s="15">
        <v>10.5</v>
      </c>
      <c r="I255" s="82" t="str">
        <f t="shared" si="55"/>
        <v>비닐타일자재LVT-03, 600X600X5T, 지정사양㎡</v>
      </c>
      <c r="J255" s="52"/>
      <c r="K255" s="52" t="str">
        <f>IF(J255="","",TRUNC(J255*$H255,0))</f>
        <v/>
      </c>
      <c r="L255" s="52"/>
      <c r="M255" s="52" t="str">
        <f>IF(L255="","",TRUNC(L255*$H255,0))</f>
        <v/>
      </c>
      <c r="N255" s="52"/>
      <c r="O255" s="52" t="str">
        <f>IF(N255="","",TRUNC(N255*$H255,0))</f>
        <v/>
      </c>
      <c r="P255" s="52">
        <f>SUM(K255,M255,O255)</f>
        <v>0</v>
      </c>
      <c r="Q255" s="74"/>
      <c r="R255" s="75" t="str">
        <f>"단가"&amp;VLOOKUP($I:$I,[4]단가!$A:$B,2,FALSE)&amp;"번"</f>
        <v>단가202번</v>
      </c>
      <c r="S255" s="83"/>
      <c r="T255" s="84"/>
      <c r="U255" s="84"/>
      <c r="X255" s="2"/>
      <c r="Y255" s="130" t="s">
        <v>411</v>
      </c>
    </row>
    <row r="256" spans="1:26" ht="18.75" customHeight="1">
      <c r="A256" s="7"/>
      <c r="B256" s="206"/>
      <c r="C256" s="87"/>
      <c r="D256" s="19" t="s">
        <v>369</v>
      </c>
      <c r="E256" s="8"/>
      <c r="F256" s="9" t="s">
        <v>370</v>
      </c>
      <c r="G256" s="7" t="s">
        <v>19</v>
      </c>
      <c r="H256" s="15">
        <v>9.5500000000000007</v>
      </c>
      <c r="I256" s="82" t="str">
        <f t="shared" si="55"/>
        <v>비닐타일 시공부자재포함㎡</v>
      </c>
      <c r="J256" s="52"/>
      <c r="K256" s="52" t="str">
        <f>IF(J256="","",TRUNC(J256*$H256,0))</f>
        <v/>
      </c>
      <c r="L256" s="52"/>
      <c r="M256" s="52" t="str">
        <f>IF(L256="","",TRUNC(L256*$H256,0))</f>
        <v/>
      </c>
      <c r="N256" s="52"/>
      <c r="O256" s="52" t="str">
        <f>IF(N256="","",TRUNC(N256*$H256,0))</f>
        <v/>
      </c>
      <c r="P256" s="52">
        <f>SUM(K256,M256,O256)</f>
        <v>0</v>
      </c>
      <c r="Q256" s="74"/>
      <c r="R256" s="75" t="str">
        <f>"제"&amp;VLOOKUP($I:$I,[4]목록!$A:$M,2,FALSE)&amp;"호표"</f>
        <v>제205호표</v>
      </c>
      <c r="S256" s="83"/>
      <c r="T256" s="84"/>
      <c r="U256" s="84"/>
      <c r="X256" s="2"/>
      <c r="Y256" s="130" t="s">
        <v>378</v>
      </c>
    </row>
    <row r="257" spans="1:25" ht="18.75" customHeight="1">
      <c r="A257" s="7"/>
      <c r="B257" s="209"/>
      <c r="C257" s="87"/>
      <c r="D257" s="10"/>
      <c r="E257" s="8"/>
      <c r="F257" s="17"/>
      <c r="G257" s="7"/>
      <c r="H257" s="15"/>
      <c r="I257" s="82" t="str">
        <f t="shared" si="55"/>
        <v/>
      </c>
      <c r="J257" s="52"/>
      <c r="K257" s="52"/>
      <c r="L257" s="52"/>
      <c r="M257" s="52"/>
      <c r="N257" s="52"/>
      <c r="O257" s="52"/>
      <c r="P257" s="52"/>
      <c r="Q257" s="74"/>
      <c r="R257" s="75"/>
      <c r="S257" s="83"/>
      <c r="T257" s="84"/>
      <c r="U257" s="84"/>
      <c r="X257" s="105"/>
      <c r="Y257" s="106"/>
    </row>
    <row r="258" spans="1:25" ht="18.75" customHeight="1">
      <c r="A258" s="7"/>
      <c r="B258" s="86" t="s">
        <v>9</v>
      </c>
      <c r="C258" s="87"/>
      <c r="D258" s="10" t="s">
        <v>246</v>
      </c>
      <c r="E258" s="8"/>
      <c r="F258" s="17"/>
      <c r="G258" s="7"/>
      <c r="H258" s="15"/>
      <c r="I258" s="192" t="str">
        <f t="shared" si="55"/>
        <v>[준비실]</v>
      </c>
      <c r="J258" s="52"/>
      <c r="K258" s="52"/>
      <c r="L258" s="52"/>
      <c r="M258" s="52"/>
      <c r="N258" s="52"/>
      <c r="O258" s="52"/>
      <c r="P258" s="52"/>
      <c r="Q258" s="74"/>
      <c r="R258" s="75"/>
      <c r="S258" s="83"/>
      <c r="T258" s="84"/>
      <c r="U258" s="84"/>
      <c r="X258" s="2"/>
      <c r="Y258" s="78"/>
    </row>
    <row r="259" spans="1:25" ht="18.75" customHeight="1">
      <c r="A259" s="7"/>
      <c r="B259" s="206"/>
      <c r="C259" s="87"/>
      <c r="D259" s="10" t="s">
        <v>377</v>
      </c>
      <c r="E259" s="8"/>
      <c r="F259" s="10" t="s">
        <v>375</v>
      </c>
      <c r="G259" s="7" t="s">
        <v>19</v>
      </c>
      <c r="H259" s="15">
        <v>21.42</v>
      </c>
      <c r="I259" s="82" t="str">
        <f t="shared" si="55"/>
        <v>비닐타일자재LVT-03, 600X600X5T, 지정사양㎡</v>
      </c>
      <c r="J259" s="52"/>
      <c r="K259" s="52" t="str">
        <f>IF(J259="","",TRUNC(J259*$H259,0))</f>
        <v/>
      </c>
      <c r="L259" s="52"/>
      <c r="M259" s="52" t="str">
        <f>IF(L259="","",TRUNC(L259*$H259,0))</f>
        <v/>
      </c>
      <c r="N259" s="52"/>
      <c r="O259" s="52" t="str">
        <f>IF(N259="","",TRUNC(N259*$H259,0))</f>
        <v/>
      </c>
      <c r="P259" s="52">
        <f>SUM(K259,M259,O259)</f>
        <v>0</v>
      </c>
      <c r="Q259" s="74"/>
      <c r="R259" s="75" t="str">
        <f>"단가"&amp;VLOOKUP($I:$I,[4]단가!$A:$B,2,FALSE)&amp;"번"</f>
        <v>단가202번</v>
      </c>
      <c r="S259" s="83"/>
      <c r="T259" s="84"/>
      <c r="U259" s="84"/>
      <c r="X259" s="2"/>
      <c r="Y259" s="130" t="s">
        <v>410</v>
      </c>
    </row>
    <row r="260" spans="1:25" ht="18.75" customHeight="1">
      <c r="A260" s="7"/>
      <c r="B260" s="206"/>
      <c r="C260" s="87"/>
      <c r="D260" s="19" t="s">
        <v>369</v>
      </c>
      <c r="E260" s="8"/>
      <c r="F260" s="9" t="s">
        <v>370</v>
      </c>
      <c r="G260" s="7" t="s">
        <v>19</v>
      </c>
      <c r="H260" s="15">
        <v>19.48</v>
      </c>
      <c r="I260" s="82" t="str">
        <f t="shared" si="55"/>
        <v>비닐타일 시공부자재포함㎡</v>
      </c>
      <c r="J260" s="52"/>
      <c r="K260" s="52" t="str">
        <f>IF(J260="","",TRUNC(J260*$H260,0))</f>
        <v/>
      </c>
      <c r="L260" s="52"/>
      <c r="M260" s="52" t="str">
        <f>IF(L260="","",TRUNC(L260*$H260,0))</f>
        <v/>
      </c>
      <c r="N260" s="52"/>
      <c r="O260" s="52" t="str">
        <f>IF(N260="","",TRUNC(N260*$H260,0))</f>
        <v/>
      </c>
      <c r="P260" s="52">
        <f>SUM(K260,M260,O260)</f>
        <v>0</v>
      </c>
      <c r="Q260" s="74"/>
      <c r="R260" s="75" t="str">
        <f>"제"&amp;VLOOKUP($I:$I,[4]목록!$A:$M,2,FALSE)&amp;"호표"</f>
        <v>제205호표</v>
      </c>
      <c r="S260" s="83"/>
      <c r="T260" s="84"/>
      <c r="U260" s="84"/>
      <c r="X260" s="2"/>
      <c r="Y260" s="130" t="s">
        <v>381</v>
      </c>
    </row>
    <row r="261" spans="1:25" ht="18.75" customHeight="1">
      <c r="A261" s="7"/>
      <c r="B261" s="206"/>
      <c r="C261" s="87"/>
      <c r="D261" s="10" t="s">
        <v>1491</v>
      </c>
      <c r="E261" s="8"/>
      <c r="F261" s="10" t="s">
        <v>379</v>
      </c>
      <c r="G261" s="7" t="s">
        <v>20</v>
      </c>
      <c r="H261" s="15">
        <v>3.05</v>
      </c>
      <c r="I261" s="82" t="str">
        <f t="shared" si="55"/>
        <v>계단 몰딩기성m</v>
      </c>
      <c r="J261" s="52"/>
      <c r="K261" s="52" t="str">
        <f>IF(J261="","",TRUNC(J261*$H261,0))</f>
        <v/>
      </c>
      <c r="L261" s="52"/>
      <c r="M261" s="52" t="str">
        <f>IF(L261="","",TRUNC(L261*$H261,0))</f>
        <v/>
      </c>
      <c r="N261" s="52"/>
      <c r="O261" s="52" t="str">
        <f>IF(N261="","",TRUNC(N261*$H261,0))</f>
        <v/>
      </c>
      <c r="P261" s="52">
        <f>SUM(K261,M261,O261)</f>
        <v>0</v>
      </c>
      <c r="Q261" s="74"/>
      <c r="R261" s="75" t="str">
        <f>"단가"&amp;VLOOKUP($I:$I,[4]단가!$A:$B,2,FALSE)&amp;"번"</f>
        <v>단가244번</v>
      </c>
      <c r="S261" s="83"/>
      <c r="T261" s="84"/>
      <c r="U261" s="84"/>
      <c r="X261" s="2"/>
      <c r="Y261" s="130" t="s">
        <v>380</v>
      </c>
    </row>
    <row r="262" spans="1:25" ht="18.75" customHeight="1">
      <c r="A262" s="7"/>
      <c r="B262" s="209"/>
      <c r="C262" s="87"/>
      <c r="D262" s="10"/>
      <c r="E262" s="8"/>
      <c r="F262" s="17"/>
      <c r="G262" s="7"/>
      <c r="H262" s="15"/>
      <c r="I262" s="82" t="str">
        <f t="shared" si="55"/>
        <v/>
      </c>
      <c r="J262" s="52"/>
      <c r="K262" s="52"/>
      <c r="L262" s="52"/>
      <c r="M262" s="52"/>
      <c r="N262" s="52"/>
      <c r="O262" s="52"/>
      <c r="P262" s="52"/>
      <c r="Q262" s="74"/>
      <c r="R262" s="75"/>
      <c r="S262" s="83"/>
      <c r="T262" s="84"/>
      <c r="U262" s="84"/>
      <c r="X262" s="105"/>
      <c r="Y262" s="106"/>
    </row>
    <row r="263" spans="1:25" ht="18.75" customHeight="1">
      <c r="A263" s="7"/>
      <c r="B263" s="86" t="s">
        <v>9</v>
      </c>
      <c r="C263" s="87"/>
      <c r="D263" s="10" t="s">
        <v>248</v>
      </c>
      <c r="E263" s="8"/>
      <c r="F263" s="17"/>
      <c r="G263" s="7"/>
      <c r="H263" s="15"/>
      <c r="I263" s="192" t="str">
        <f t="shared" si="55"/>
        <v>[로비]</v>
      </c>
      <c r="J263" s="52"/>
      <c r="K263" s="52"/>
      <c r="L263" s="52"/>
      <c r="M263" s="52"/>
      <c r="N263" s="52"/>
      <c r="O263" s="52"/>
      <c r="P263" s="52"/>
      <c r="Q263" s="74"/>
      <c r="R263" s="75"/>
      <c r="S263" s="83"/>
      <c r="T263" s="84"/>
      <c r="U263" s="84"/>
      <c r="X263" s="2"/>
      <c r="Y263" s="78"/>
    </row>
    <row r="264" spans="1:25" ht="18.75" customHeight="1">
      <c r="A264" s="7"/>
      <c r="B264" s="206"/>
      <c r="C264" s="87"/>
      <c r="D264" s="10" t="s">
        <v>382</v>
      </c>
      <c r="E264" s="8"/>
      <c r="F264" s="10" t="s">
        <v>383</v>
      </c>
      <c r="G264" s="7" t="s">
        <v>19</v>
      </c>
      <c r="H264" s="15">
        <v>23.1</v>
      </c>
      <c r="I264" s="82" t="str">
        <f t="shared" si="55"/>
        <v>화강석 바닥보수파티션 간섭 등 일체, 바닥면적 20%㎡</v>
      </c>
      <c r="J264" s="52"/>
      <c r="K264" s="52" t="str">
        <f>IF(J264="","",TRUNC(J264*$H264,0))</f>
        <v/>
      </c>
      <c r="L264" s="52"/>
      <c r="M264" s="52" t="str">
        <f>IF(L264="","",TRUNC(L264*$H264,0))</f>
        <v/>
      </c>
      <c r="N264" s="52"/>
      <c r="O264" s="52" t="str">
        <f>IF(N264="","",TRUNC(N264*$H264,0))</f>
        <v/>
      </c>
      <c r="P264" s="52">
        <f>SUM(K264,M264,O264)</f>
        <v>0</v>
      </c>
      <c r="Q264" s="74"/>
      <c r="R264" s="75" t="str">
        <f>"단가"&amp;VLOOKUP($I:$I,[4]단가!$A:$B,2,FALSE)&amp;"번"</f>
        <v>단가245번</v>
      </c>
      <c r="S264" s="83"/>
      <c r="T264" s="84"/>
      <c r="U264" s="84"/>
      <c r="X264" s="2"/>
      <c r="Y264" s="130" t="s">
        <v>386</v>
      </c>
    </row>
    <row r="265" spans="1:25" ht="18.75" customHeight="1">
      <c r="A265" s="7"/>
      <c r="B265" s="206"/>
      <c r="C265" s="87"/>
      <c r="D265" s="19" t="s">
        <v>744</v>
      </c>
      <c r="E265" s="8"/>
      <c r="F265" s="9" t="s">
        <v>384</v>
      </c>
      <c r="G265" s="7" t="s">
        <v>21</v>
      </c>
      <c r="H265" s="15">
        <v>29</v>
      </c>
      <c r="I265" s="82" t="str">
        <f t="shared" si="55"/>
        <v>점자블록 자재/시공 300*300*30T, 고강도EA</v>
      </c>
      <c r="J265" s="52"/>
      <c r="K265" s="52" t="str">
        <f>IF(J265="","",TRUNC(J265*$H265,0))</f>
        <v/>
      </c>
      <c r="L265" s="52"/>
      <c r="M265" s="52" t="str">
        <f>IF(L265="","",TRUNC(L265*$H265,0))</f>
        <v/>
      </c>
      <c r="N265" s="52"/>
      <c r="O265" s="52" t="str">
        <f>IF(N265="","",TRUNC(N265*$H265,0))</f>
        <v/>
      </c>
      <c r="P265" s="52">
        <f>SUM(K265,M265,O265)</f>
        <v>0</v>
      </c>
      <c r="Q265" s="74"/>
      <c r="R265" s="75" t="str">
        <f>"단가"&amp;VLOOKUP($I:$I,[4]단가!$A:$B,2,FALSE)&amp;"번"</f>
        <v>단가246번</v>
      </c>
      <c r="S265" s="83"/>
      <c r="T265" s="84"/>
      <c r="U265" s="84"/>
      <c r="X265" s="2"/>
      <c r="Y265" s="130" t="s">
        <v>387</v>
      </c>
    </row>
    <row r="266" spans="1:25" ht="18.75" customHeight="1">
      <c r="A266" s="7"/>
      <c r="B266" s="206"/>
      <c r="C266" s="87"/>
      <c r="D266" s="10" t="s">
        <v>385</v>
      </c>
      <c r="E266" s="8"/>
      <c r="F266" s="10"/>
      <c r="G266" s="7" t="s">
        <v>19</v>
      </c>
      <c r="H266" s="15">
        <v>115.51</v>
      </c>
      <c r="I266" s="82" t="str">
        <f t="shared" si="55"/>
        <v>바닥연마㎡</v>
      </c>
      <c r="J266" s="52"/>
      <c r="K266" s="52" t="str">
        <f>IF(J266="","",TRUNC(J266*$H266,0))</f>
        <v/>
      </c>
      <c r="L266" s="52"/>
      <c r="M266" s="52" t="str">
        <f>IF(L266="","",TRUNC(L266*$H266,0))</f>
        <v/>
      </c>
      <c r="N266" s="52"/>
      <c r="O266" s="52" t="str">
        <f>IF(N266="","",TRUNC(N266*$H266,0))</f>
        <v/>
      </c>
      <c r="P266" s="52">
        <f>SUM(K266,M266,O266)</f>
        <v>0</v>
      </c>
      <c r="Q266" s="74"/>
      <c r="R266" s="75" t="str">
        <f>"단가"&amp;VLOOKUP($I:$I,[4]단가!$A:$B,2,FALSE)&amp;"번"</f>
        <v>단가247번</v>
      </c>
      <c r="S266" s="83"/>
      <c r="T266" s="84"/>
      <c r="U266" s="84"/>
      <c r="X266" s="2"/>
      <c r="Y266" s="130">
        <v>115.51</v>
      </c>
    </row>
    <row r="267" spans="1:25" ht="18.75" customHeight="1">
      <c r="A267" s="7"/>
      <c r="B267" s="209"/>
      <c r="C267" s="87"/>
      <c r="D267" s="10"/>
      <c r="E267" s="8"/>
      <c r="F267" s="17"/>
      <c r="G267" s="7"/>
      <c r="H267" s="15"/>
      <c r="I267" s="82" t="str">
        <f t="shared" si="55"/>
        <v/>
      </c>
      <c r="J267" s="52"/>
      <c r="K267" s="52"/>
      <c r="L267" s="52"/>
      <c r="M267" s="52"/>
      <c r="N267" s="52"/>
      <c r="O267" s="52"/>
      <c r="P267" s="52"/>
      <c r="Q267" s="74"/>
      <c r="R267" s="75"/>
      <c r="S267" s="83"/>
      <c r="T267" s="84"/>
      <c r="U267" s="84"/>
      <c r="X267" s="105"/>
      <c r="Y267" s="106"/>
    </row>
    <row r="268" spans="1:25" ht="18.75" customHeight="1">
      <c r="A268" s="7"/>
      <c r="B268" s="86" t="s">
        <v>9</v>
      </c>
      <c r="C268" s="87"/>
      <c r="D268" s="10" t="s">
        <v>290</v>
      </c>
      <c r="E268" s="8"/>
      <c r="F268" s="17"/>
      <c r="G268" s="7"/>
      <c r="H268" s="15"/>
      <c r="I268" s="192" t="str">
        <f t="shared" ref="I268:I283" si="56">CONCATENATE(D268,F268,G268)</f>
        <v>[북스토어]</v>
      </c>
      <c r="J268" s="52"/>
      <c r="K268" s="52"/>
      <c r="L268" s="52"/>
      <c r="M268" s="52"/>
      <c r="N268" s="52"/>
      <c r="O268" s="52"/>
      <c r="P268" s="52"/>
      <c r="Q268" s="74"/>
      <c r="R268" s="75"/>
      <c r="S268" s="83"/>
      <c r="T268" s="84"/>
      <c r="U268" s="84"/>
      <c r="X268" s="2"/>
      <c r="Y268" s="78"/>
    </row>
    <row r="269" spans="1:25" ht="18.75" customHeight="1">
      <c r="A269" s="7"/>
      <c r="B269" s="206"/>
      <c r="C269" s="87"/>
      <c r="D269" s="10" t="s">
        <v>78</v>
      </c>
      <c r="E269" s="8"/>
      <c r="F269" s="10" t="s">
        <v>368</v>
      </c>
      <c r="G269" s="7" t="s">
        <v>373</v>
      </c>
      <c r="H269" s="15">
        <v>30.21</v>
      </c>
      <c r="I269" s="82" t="str">
        <f t="shared" si="56"/>
        <v>모르타르 기계바름바닥, T=80, 구배없음㎡</v>
      </c>
      <c r="J269" s="52"/>
      <c r="K269" s="52" t="str">
        <f>IF(J269="","",TRUNC(J269*$H269,0))</f>
        <v/>
      </c>
      <c r="L269" s="52"/>
      <c r="M269" s="52" t="str">
        <f>IF(L269="","",TRUNC(L269*$H269,0))</f>
        <v/>
      </c>
      <c r="N269" s="52"/>
      <c r="O269" s="52" t="str">
        <f>IF(N269="","",TRUNC(N269*$H269,0))</f>
        <v/>
      </c>
      <c r="P269" s="52">
        <f>SUM(K269,M269,O269)</f>
        <v>0</v>
      </c>
      <c r="Q269" s="74"/>
      <c r="R269" s="75" t="str">
        <f>"제"&amp;VLOOKUP($I:$I,[4]목록!$A:$M,2,FALSE)&amp;"호표"</f>
        <v>제49호표</v>
      </c>
      <c r="S269" s="83"/>
      <c r="T269" s="84"/>
      <c r="U269" s="84"/>
      <c r="X269" s="2"/>
      <c r="Y269" s="130" t="s">
        <v>388</v>
      </c>
    </row>
    <row r="270" spans="1:25" ht="18.75" customHeight="1">
      <c r="A270" s="7"/>
      <c r="B270" s="206"/>
      <c r="C270" s="87"/>
      <c r="D270" s="10" t="s">
        <v>253</v>
      </c>
      <c r="E270" s="8"/>
      <c r="F270" s="10" t="s">
        <v>271</v>
      </c>
      <c r="G270" s="7" t="s">
        <v>19</v>
      </c>
      <c r="H270" s="15">
        <v>33.229999999999997</v>
      </c>
      <c r="I270" s="82" t="str">
        <f t="shared" si="56"/>
        <v>타일자재TL-02, 600X600X10T, 지정사양㎡</v>
      </c>
      <c r="J270" s="52"/>
      <c r="K270" s="52" t="str">
        <f>IF(J270="","",TRUNC(J270*$H270,0))</f>
        <v/>
      </c>
      <c r="L270" s="52"/>
      <c r="M270" s="52" t="str">
        <f>IF(L270="","",TRUNC(L270*$H270,0))</f>
        <v/>
      </c>
      <c r="N270" s="52"/>
      <c r="O270" s="52" t="str">
        <f>IF(N270="","",TRUNC(N270*$H270,0))</f>
        <v/>
      </c>
      <c r="P270" s="52">
        <f>SUM(K270,M270,O270)</f>
        <v>0</v>
      </c>
      <c r="Q270" s="74"/>
      <c r="R270" s="75" t="str">
        <f>"단가"&amp;VLOOKUP($I:$I,[4]단가!$A:$B,2,FALSE)&amp;"번"</f>
        <v>단가205번</v>
      </c>
      <c r="S270" s="83"/>
      <c r="T270" s="84"/>
      <c r="U270" s="84"/>
      <c r="X270" s="2"/>
      <c r="Y270" s="130" t="s">
        <v>409</v>
      </c>
    </row>
    <row r="271" spans="1:25" ht="18.75" customHeight="1">
      <c r="A271" s="7"/>
      <c r="B271" s="206"/>
      <c r="C271" s="87"/>
      <c r="D271" s="19" t="s">
        <v>389</v>
      </c>
      <c r="E271" s="8"/>
      <c r="F271" s="9" t="s">
        <v>390</v>
      </c>
      <c r="G271" s="7" t="s">
        <v>19</v>
      </c>
      <c r="H271" s="15">
        <v>30.21</v>
      </c>
      <c r="I271" s="82" t="str">
        <f t="shared" si="56"/>
        <v>바닥 타일붙이기(부자재,줄눈포함)지정타일, 400*600각 이상㎡</v>
      </c>
      <c r="J271" s="52"/>
      <c r="K271" s="52" t="str">
        <f>IF(J271="","",TRUNC(J271*$H271,0))</f>
        <v/>
      </c>
      <c r="L271" s="52"/>
      <c r="M271" s="52" t="str">
        <f>IF(L271="","",TRUNC(L271*$H271,0))</f>
        <v/>
      </c>
      <c r="N271" s="52"/>
      <c r="O271" s="52" t="str">
        <f>IF(N271="","",TRUNC(N271*$H271,0))</f>
        <v/>
      </c>
      <c r="P271" s="52">
        <f>SUM(K271,M271,O271)</f>
        <v>0</v>
      </c>
      <c r="Q271" s="74"/>
      <c r="R271" s="75" t="str">
        <f>"제"&amp;VLOOKUP($I:$I,[4]목록!$A:$M,2,FALSE)&amp;"호표"</f>
        <v>제72호표</v>
      </c>
      <c r="S271" s="83"/>
      <c r="T271" s="84"/>
      <c r="U271" s="84"/>
      <c r="X271" s="2"/>
      <c r="Y271" s="130" t="s">
        <v>388</v>
      </c>
    </row>
    <row r="272" spans="1:25" ht="18.75" customHeight="1">
      <c r="A272" s="7"/>
      <c r="B272" s="209"/>
      <c r="C272" s="87"/>
      <c r="D272" s="10"/>
      <c r="E272" s="8"/>
      <c r="F272" s="17"/>
      <c r="G272" s="7"/>
      <c r="H272" s="15"/>
      <c r="I272" s="82" t="str">
        <f t="shared" si="56"/>
        <v/>
      </c>
      <c r="J272" s="52"/>
      <c r="K272" s="52"/>
      <c r="L272" s="52"/>
      <c r="M272" s="52"/>
      <c r="N272" s="52"/>
      <c r="O272" s="52"/>
      <c r="P272" s="52"/>
      <c r="Q272" s="74"/>
      <c r="R272" s="75"/>
      <c r="S272" s="83"/>
      <c r="T272" s="84"/>
      <c r="U272" s="84"/>
      <c r="X272" s="105"/>
      <c r="Y272" s="106"/>
    </row>
    <row r="273" spans="1:25" ht="18.75" customHeight="1">
      <c r="A273" s="7"/>
      <c r="B273" s="86" t="s">
        <v>9</v>
      </c>
      <c r="C273" s="87"/>
      <c r="D273" s="10" t="s">
        <v>316</v>
      </c>
      <c r="E273" s="8"/>
      <c r="F273" s="17"/>
      <c r="G273" s="7"/>
      <c r="H273" s="15"/>
      <c r="I273" s="192" t="str">
        <f>CONCATENATE(D273,F273,G273)</f>
        <v>[직원라카룸]</v>
      </c>
      <c r="J273" s="52"/>
      <c r="K273" s="52"/>
      <c r="L273" s="52"/>
      <c r="M273" s="52"/>
      <c r="N273" s="52"/>
      <c r="O273" s="52"/>
      <c r="P273" s="52"/>
      <c r="Q273" s="74"/>
      <c r="R273" s="75"/>
      <c r="S273" s="83"/>
      <c r="T273" s="84"/>
      <c r="U273" s="84"/>
      <c r="X273" s="2"/>
      <c r="Y273" s="78"/>
    </row>
    <row r="274" spans="1:25" ht="18.75" customHeight="1">
      <c r="A274" s="7"/>
      <c r="B274" s="206"/>
      <c r="C274" s="87"/>
      <c r="D274" s="10" t="s">
        <v>78</v>
      </c>
      <c r="E274" s="8"/>
      <c r="F274" s="10" t="s">
        <v>368</v>
      </c>
      <c r="G274" s="7" t="s">
        <v>373</v>
      </c>
      <c r="H274" s="15">
        <v>2.86</v>
      </c>
      <c r="I274" s="82" t="str">
        <f>CONCATENATE(D274,F274,G274)</f>
        <v>모르타르 기계바름바닥, T=80, 구배없음㎡</v>
      </c>
      <c r="J274" s="52"/>
      <c r="K274" s="52" t="str">
        <f>IF(J274="","",TRUNC(J274*$H274,0))</f>
        <v/>
      </c>
      <c r="L274" s="52"/>
      <c r="M274" s="52" t="str">
        <f>IF(L274="","",TRUNC(L274*$H274,0))</f>
        <v/>
      </c>
      <c r="N274" s="52"/>
      <c r="O274" s="52" t="str">
        <f>IF(N274="","",TRUNC(N274*$H274,0))</f>
        <v/>
      </c>
      <c r="P274" s="52">
        <f>SUM(K274,M274,O274)</f>
        <v>0</v>
      </c>
      <c r="Q274" s="74"/>
      <c r="R274" s="75" t="str">
        <f>"제"&amp;VLOOKUP($I:$I,[4]목록!$A:$M,2,FALSE)&amp;"호표"</f>
        <v>제49호표</v>
      </c>
      <c r="S274" s="83"/>
      <c r="T274" s="84"/>
      <c r="U274" s="84"/>
      <c r="X274" s="2"/>
      <c r="Y274" s="202" t="s">
        <v>391</v>
      </c>
    </row>
    <row r="275" spans="1:25" ht="18.75" customHeight="1">
      <c r="A275" s="7"/>
      <c r="B275" s="206"/>
      <c r="C275" s="87"/>
      <c r="D275" s="10" t="s">
        <v>253</v>
      </c>
      <c r="E275" s="8"/>
      <c r="F275" s="10" t="s">
        <v>271</v>
      </c>
      <c r="G275" s="7" t="s">
        <v>19</v>
      </c>
      <c r="H275" s="15">
        <v>3.14</v>
      </c>
      <c r="I275" s="82" t="str">
        <f>CONCATENATE(D275,F275,G275)</f>
        <v>타일자재TL-02, 600X600X10T, 지정사양㎡</v>
      </c>
      <c r="J275" s="52"/>
      <c r="K275" s="52" t="str">
        <f>IF(J275="","",TRUNC(J275*$H275,0))</f>
        <v/>
      </c>
      <c r="L275" s="52"/>
      <c r="M275" s="52" t="str">
        <f>IF(L275="","",TRUNC(L275*$H275,0))</f>
        <v/>
      </c>
      <c r="N275" s="52"/>
      <c r="O275" s="52" t="str">
        <f>IF(N275="","",TRUNC(N275*$H275,0))</f>
        <v/>
      </c>
      <c r="P275" s="52">
        <f>SUM(K275,M275,O275)</f>
        <v>0</v>
      </c>
      <c r="Q275" s="74"/>
      <c r="R275" s="75" t="str">
        <f>"단가"&amp;VLOOKUP($I:$I,[4]단가!$A:$B,2,FALSE)&amp;"번"</f>
        <v>단가205번</v>
      </c>
      <c r="S275" s="83"/>
      <c r="T275" s="84"/>
      <c r="U275" s="84"/>
      <c r="X275" s="2"/>
      <c r="Y275" s="202" t="s">
        <v>408</v>
      </c>
    </row>
    <row r="276" spans="1:25" ht="18.75" customHeight="1">
      <c r="A276" s="7"/>
      <c r="B276" s="206"/>
      <c r="C276" s="87"/>
      <c r="D276" s="19" t="s">
        <v>389</v>
      </c>
      <c r="E276" s="8"/>
      <c r="F276" s="9" t="s">
        <v>390</v>
      </c>
      <c r="G276" s="7" t="s">
        <v>19</v>
      </c>
      <c r="H276" s="15">
        <v>2.86</v>
      </c>
      <c r="I276" s="82" t="str">
        <f>CONCATENATE(D276,F276,G276)</f>
        <v>바닥 타일붙이기(부자재,줄눈포함)지정타일, 400*600각 이상㎡</v>
      </c>
      <c r="J276" s="52"/>
      <c r="K276" s="52" t="str">
        <f>IF(J276="","",TRUNC(J276*$H276,0))</f>
        <v/>
      </c>
      <c r="L276" s="52"/>
      <c r="M276" s="52" t="str">
        <f>IF(L276="","",TRUNC(L276*$H276,0))</f>
        <v/>
      </c>
      <c r="N276" s="52"/>
      <c r="O276" s="52" t="str">
        <f>IF(N276="","",TRUNC(N276*$H276,0))</f>
        <v/>
      </c>
      <c r="P276" s="52">
        <f>SUM(K276,M276,O276)</f>
        <v>0</v>
      </c>
      <c r="Q276" s="74"/>
      <c r="R276" s="75" t="str">
        <f>"제"&amp;VLOOKUP($I:$I,[4]목록!$A:$M,2,FALSE)&amp;"호표"</f>
        <v>제72호표</v>
      </c>
      <c r="S276" s="83"/>
      <c r="T276" s="84"/>
      <c r="U276" s="84"/>
      <c r="X276" s="2"/>
      <c r="Y276" s="202" t="str">
        <f>CONCATENATE(H276,G276)</f>
        <v>2.86㎡</v>
      </c>
    </row>
    <row r="277" spans="1:25" ht="18.75" customHeight="1">
      <c r="A277" s="7"/>
      <c r="B277" s="209"/>
      <c r="C277" s="87"/>
      <c r="D277" s="10"/>
      <c r="E277" s="8"/>
      <c r="F277" s="17"/>
      <c r="G277" s="7"/>
      <c r="H277" s="15"/>
      <c r="I277" s="82" t="str">
        <f t="shared" si="56"/>
        <v/>
      </c>
      <c r="J277" s="52"/>
      <c r="K277" s="52"/>
      <c r="L277" s="52"/>
      <c r="M277" s="52"/>
      <c r="N277" s="52"/>
      <c r="O277" s="52"/>
      <c r="P277" s="52"/>
      <c r="Q277" s="74"/>
      <c r="R277" s="75"/>
      <c r="S277" s="83"/>
      <c r="T277" s="84"/>
      <c r="U277" s="84"/>
      <c r="X277" s="105"/>
      <c r="Y277" s="106"/>
    </row>
    <row r="278" spans="1:25" ht="18.75" customHeight="1">
      <c r="A278" s="7"/>
      <c r="B278" s="86" t="s">
        <v>9</v>
      </c>
      <c r="C278" s="87"/>
      <c r="D278" s="10" t="s">
        <v>318</v>
      </c>
      <c r="E278" s="8"/>
      <c r="F278" s="17"/>
      <c r="G278" s="7"/>
      <c r="H278" s="15"/>
      <c r="I278" s="192" t="str">
        <f t="shared" si="56"/>
        <v>[소그룹실]</v>
      </c>
      <c r="J278" s="52"/>
      <c r="K278" s="52"/>
      <c r="L278" s="52"/>
      <c r="M278" s="52"/>
      <c r="N278" s="52"/>
      <c r="O278" s="52"/>
      <c r="P278" s="52"/>
      <c r="Q278" s="74"/>
      <c r="R278" s="75"/>
      <c r="S278" s="83"/>
      <c r="T278" s="84"/>
      <c r="U278" s="84"/>
      <c r="X278" s="2"/>
      <c r="Y278" s="78"/>
    </row>
    <row r="279" spans="1:25" ht="18.75" customHeight="1">
      <c r="A279" s="7"/>
      <c r="B279" s="206"/>
      <c r="C279" s="87"/>
      <c r="D279" s="10" t="s">
        <v>78</v>
      </c>
      <c r="E279" s="8"/>
      <c r="F279" s="10" t="s">
        <v>368</v>
      </c>
      <c r="G279" s="7" t="s">
        <v>373</v>
      </c>
      <c r="H279" s="15">
        <v>28.44</v>
      </c>
      <c r="I279" s="82" t="str">
        <f t="shared" si="56"/>
        <v>모르타르 기계바름바닥, T=80, 구배없음㎡</v>
      </c>
      <c r="J279" s="52"/>
      <c r="K279" s="52" t="str">
        <f>IF(J279="","",TRUNC(J279*$H279,0))</f>
        <v/>
      </c>
      <c r="L279" s="52"/>
      <c r="M279" s="52" t="str">
        <f>IF(L279="","",TRUNC(L279*$H279,0))</f>
        <v/>
      </c>
      <c r="N279" s="52"/>
      <c r="O279" s="52" t="str">
        <f>IF(N279="","",TRUNC(N279*$H279,0))</f>
        <v/>
      </c>
      <c r="P279" s="52">
        <f>SUM(K279,M279,O279)</f>
        <v>0</v>
      </c>
      <c r="Q279" s="74"/>
      <c r="R279" s="75" t="str">
        <f>"제"&amp;VLOOKUP($I:$I,[4]목록!$A:$M,2,FALSE)&amp;"호표"</f>
        <v>제49호표</v>
      </c>
      <c r="S279" s="83"/>
      <c r="T279" s="84"/>
      <c r="U279" s="84"/>
      <c r="X279" s="2"/>
      <c r="Y279" s="130" t="s">
        <v>392</v>
      </c>
    </row>
    <row r="280" spans="1:25" ht="18.75" customHeight="1">
      <c r="A280" s="7"/>
      <c r="B280" s="206"/>
      <c r="C280" s="87"/>
      <c r="D280" s="10" t="s">
        <v>31</v>
      </c>
      <c r="E280" s="8"/>
      <c r="F280" s="10" t="s">
        <v>51</v>
      </c>
      <c r="G280" s="7" t="s">
        <v>19</v>
      </c>
      <c r="H280" s="15">
        <v>28.44</v>
      </c>
      <c r="I280" s="82" t="str">
        <f t="shared" si="56"/>
        <v>셀프레벨링THK=10mm㎡</v>
      </c>
      <c r="J280" s="52"/>
      <c r="K280" s="52" t="str">
        <f>IF(J280="","",TRUNC(J280*$H280,0))</f>
        <v/>
      </c>
      <c r="L280" s="52"/>
      <c r="M280" s="52" t="str">
        <f>IF(L280="","",TRUNC(L280*$H280,0))</f>
        <v/>
      </c>
      <c r="N280" s="52"/>
      <c r="O280" s="52" t="str">
        <f>IF(N280="","",TRUNC(N280*$H280,0))</f>
        <v/>
      </c>
      <c r="P280" s="52">
        <f>SUM(K280,M280,O280)</f>
        <v>0</v>
      </c>
      <c r="Q280" s="74"/>
      <c r="R280" s="75" t="str">
        <f>"제"&amp;VLOOKUP($I:$I,[4]목록!$A:$M,2,FALSE)&amp;"호표"</f>
        <v>제53호표</v>
      </c>
      <c r="S280" s="83"/>
      <c r="T280" s="84"/>
      <c r="U280" s="84"/>
      <c r="X280" s="2"/>
      <c r="Y280" s="130" t="s">
        <v>392</v>
      </c>
    </row>
    <row r="281" spans="1:25" ht="18.75" customHeight="1">
      <c r="A281" s="7"/>
      <c r="B281" s="206"/>
      <c r="C281" s="87"/>
      <c r="D281" s="10" t="s">
        <v>377</v>
      </c>
      <c r="E281" s="8"/>
      <c r="F281" s="10" t="s">
        <v>375</v>
      </c>
      <c r="G281" s="7" t="s">
        <v>19</v>
      </c>
      <c r="H281" s="15">
        <v>31.28</v>
      </c>
      <c r="I281" s="82" t="str">
        <f t="shared" si="56"/>
        <v>비닐타일자재LVT-03, 600X600X5T, 지정사양㎡</v>
      </c>
      <c r="J281" s="52"/>
      <c r="K281" s="52" t="str">
        <f>IF(J281="","",TRUNC(J281*$H281,0))</f>
        <v/>
      </c>
      <c r="L281" s="52"/>
      <c r="M281" s="52" t="str">
        <f>IF(L281="","",TRUNC(L281*$H281,0))</f>
        <v/>
      </c>
      <c r="N281" s="52"/>
      <c r="O281" s="52" t="str">
        <f>IF(N281="","",TRUNC(N281*$H281,0))</f>
        <v/>
      </c>
      <c r="P281" s="52">
        <f>SUM(K281,M281,O281)</f>
        <v>0</v>
      </c>
      <c r="Q281" s="74"/>
      <c r="R281" s="75" t="str">
        <f>"단가"&amp;VLOOKUP($I:$I,[4]단가!$A:$B,2,FALSE)&amp;"번"</f>
        <v>단가202번</v>
      </c>
      <c r="S281" s="83"/>
      <c r="T281" s="84"/>
      <c r="U281" s="84"/>
      <c r="X281" s="2"/>
      <c r="Y281" s="130" t="s">
        <v>407</v>
      </c>
    </row>
    <row r="282" spans="1:25" ht="18.75" customHeight="1">
      <c r="A282" s="7"/>
      <c r="B282" s="206"/>
      <c r="C282" s="87"/>
      <c r="D282" s="19" t="s">
        <v>369</v>
      </c>
      <c r="E282" s="8"/>
      <c r="F282" s="9" t="s">
        <v>370</v>
      </c>
      <c r="G282" s="7" t="s">
        <v>19</v>
      </c>
      <c r="H282" s="15">
        <v>28.44</v>
      </c>
      <c r="I282" s="82" t="str">
        <f t="shared" si="56"/>
        <v>비닐타일 시공부자재포함㎡</v>
      </c>
      <c r="J282" s="52"/>
      <c r="K282" s="52" t="str">
        <f>IF(J282="","",TRUNC(J282*$H282,0))</f>
        <v/>
      </c>
      <c r="L282" s="52"/>
      <c r="M282" s="52" t="str">
        <f>IF(L282="","",TRUNC(L282*$H282,0))</f>
        <v/>
      </c>
      <c r="N282" s="52"/>
      <c r="O282" s="52" t="str">
        <f>IF(N282="","",TRUNC(N282*$H282,0))</f>
        <v/>
      </c>
      <c r="P282" s="52">
        <f>SUM(K282,M282,O282)</f>
        <v>0</v>
      </c>
      <c r="Q282" s="74"/>
      <c r="R282" s="75" t="str">
        <f>"제"&amp;VLOOKUP($I:$I,[4]목록!$A:$M,2,FALSE)&amp;"호표"</f>
        <v>제205호표</v>
      </c>
      <c r="S282" s="83"/>
      <c r="T282" s="84"/>
      <c r="U282" s="84"/>
      <c r="X282" s="2"/>
      <c r="Y282" s="130" t="s">
        <v>392</v>
      </c>
    </row>
    <row r="283" spans="1:25" ht="18.75" customHeight="1">
      <c r="A283" s="7"/>
      <c r="B283" s="206"/>
      <c r="C283" s="87"/>
      <c r="D283" s="19" t="s">
        <v>371</v>
      </c>
      <c r="E283" s="8"/>
      <c r="F283" s="9" t="s">
        <v>372</v>
      </c>
      <c r="G283" s="7" t="s">
        <v>20</v>
      </c>
      <c r="H283" s="15">
        <v>2.7</v>
      </c>
      <c r="I283" s="82" t="str">
        <f t="shared" si="56"/>
        <v>출입구 몰딩SUS 평철 5Tm</v>
      </c>
      <c r="J283" s="52"/>
      <c r="K283" s="52" t="str">
        <f>IF(J283="","",TRUNC(J283*$H283,0))</f>
        <v/>
      </c>
      <c r="L283" s="52"/>
      <c r="M283" s="52" t="str">
        <f>IF(L283="","",TRUNC(L283*$H283,0))</f>
        <v/>
      </c>
      <c r="N283" s="52"/>
      <c r="O283" s="52" t="str">
        <f>IF(N283="","",TRUNC(N283*$H283,0))</f>
        <v/>
      </c>
      <c r="P283" s="52">
        <f>SUM(K283,M283,O283)</f>
        <v>0</v>
      </c>
      <c r="Q283" s="74"/>
      <c r="R283" s="75" t="str">
        <f>"제"&amp;VLOOKUP($I:$I,[4]목록!$A:$M,2,FALSE)&amp;"호표"</f>
        <v>제141호표</v>
      </c>
      <c r="S283" s="83"/>
      <c r="T283" s="84"/>
      <c r="U283" s="84"/>
      <c r="X283" s="2"/>
      <c r="Y283" s="130" t="s">
        <v>393</v>
      </c>
    </row>
    <row r="284" spans="1:25" ht="18.75" customHeight="1">
      <c r="A284" s="7"/>
      <c r="B284" s="209"/>
      <c r="C284" s="87"/>
      <c r="D284" s="10"/>
      <c r="E284" s="8"/>
      <c r="F284" s="17"/>
      <c r="G284" s="7"/>
      <c r="H284" s="15"/>
      <c r="I284" s="82" t="str">
        <f t="shared" ref="I284:I289" si="57">CONCATENATE(D284,F284,G284)</f>
        <v/>
      </c>
      <c r="J284" s="52"/>
      <c r="K284" s="52"/>
      <c r="L284" s="52"/>
      <c r="M284" s="52"/>
      <c r="N284" s="52"/>
      <c r="O284" s="52"/>
      <c r="P284" s="52"/>
      <c r="Q284" s="74"/>
      <c r="R284" s="75"/>
      <c r="S284" s="83"/>
      <c r="T284" s="84"/>
      <c r="U284" s="84"/>
      <c r="X284" s="105"/>
      <c r="Y284" s="106"/>
    </row>
    <row r="285" spans="1:25" ht="18.75" customHeight="1">
      <c r="A285" s="7"/>
      <c r="B285" s="86" t="s">
        <v>9</v>
      </c>
      <c r="C285" s="87"/>
      <c r="D285" s="10" t="s">
        <v>335</v>
      </c>
      <c r="E285" s="8"/>
      <c r="F285" s="17"/>
      <c r="G285" s="7"/>
      <c r="H285" s="15"/>
      <c r="I285" s="192" t="str">
        <f t="shared" si="57"/>
        <v>[라운지]</v>
      </c>
      <c r="J285" s="52"/>
      <c r="K285" s="52"/>
      <c r="L285" s="52"/>
      <c r="M285" s="52"/>
      <c r="N285" s="52"/>
      <c r="O285" s="52"/>
      <c r="P285" s="52"/>
      <c r="Q285" s="74"/>
      <c r="R285" s="75"/>
      <c r="S285" s="83"/>
      <c r="T285" s="84"/>
      <c r="U285" s="84"/>
      <c r="X285" s="2"/>
      <c r="Y285" s="78"/>
    </row>
    <row r="286" spans="1:25" ht="18.75" customHeight="1">
      <c r="A286" s="7"/>
      <c r="B286" s="206"/>
      <c r="C286" s="87"/>
      <c r="D286" s="10" t="s">
        <v>78</v>
      </c>
      <c r="E286" s="8"/>
      <c r="F286" s="10" t="s">
        <v>368</v>
      </c>
      <c r="G286" s="7" t="s">
        <v>373</v>
      </c>
      <c r="H286" s="15">
        <v>257.64999999999998</v>
      </c>
      <c r="I286" s="82" t="str">
        <f t="shared" si="57"/>
        <v>모르타르 기계바름바닥, T=80, 구배없음㎡</v>
      </c>
      <c r="J286" s="52"/>
      <c r="K286" s="52" t="str">
        <f>IF(J286="","",TRUNC(J286*$H286,0))</f>
        <v/>
      </c>
      <c r="L286" s="52"/>
      <c r="M286" s="52" t="str">
        <f>IF(L286="","",TRUNC(L286*$H286,0))</f>
        <v/>
      </c>
      <c r="N286" s="52"/>
      <c r="O286" s="52" t="str">
        <f>IF(N286="","",TRUNC(N286*$H286,0))</f>
        <v/>
      </c>
      <c r="P286" s="52">
        <f>SUM(K286,M286,O286)</f>
        <v>0</v>
      </c>
      <c r="Q286" s="74"/>
      <c r="R286" s="75" t="str">
        <f>"제"&amp;VLOOKUP($I:$I,[4]목록!$A:$M,2,FALSE)&amp;"호표"</f>
        <v>제49호표</v>
      </c>
      <c r="S286" s="83"/>
      <c r="T286" s="84"/>
      <c r="U286" s="84"/>
      <c r="X286" s="2"/>
      <c r="Y286" s="202" t="s">
        <v>397</v>
      </c>
    </row>
    <row r="287" spans="1:25" ht="18.75" customHeight="1">
      <c r="A287" s="7"/>
      <c r="B287" s="206"/>
      <c r="C287" s="87"/>
      <c r="D287" s="10" t="s">
        <v>1484</v>
      </c>
      <c r="E287" s="8"/>
      <c r="F287" s="10" t="s">
        <v>394</v>
      </c>
      <c r="G287" s="7" t="s">
        <v>19</v>
      </c>
      <c r="H287" s="15">
        <f>(257.65-120.05)*1.1</f>
        <v>151.35999999999999</v>
      </c>
      <c r="I287" s="82" t="str">
        <f t="shared" si="57"/>
        <v>타일자재TL-01, 600X600X10T, 지정사양㎡</v>
      </c>
      <c r="J287" s="52"/>
      <c r="K287" s="52" t="str">
        <f>IF(J287="","",TRUNC(J287*$H287,0))</f>
        <v/>
      </c>
      <c r="L287" s="52"/>
      <c r="M287" s="52" t="str">
        <f>IF(L287="","",TRUNC(L287*$H287,0))</f>
        <v/>
      </c>
      <c r="N287" s="52"/>
      <c r="O287" s="52" t="str">
        <f>IF(N287="","",TRUNC(N287*$H287,0))</f>
        <v/>
      </c>
      <c r="P287" s="52">
        <f>SUM(K287,M287,O287)</f>
        <v>0</v>
      </c>
      <c r="Q287" s="74"/>
      <c r="R287" s="75" t="str">
        <f>"단가"&amp;VLOOKUP($I:$I,[4]단가!$A:$B,2,FALSE)&amp;"번"</f>
        <v>단가204번</v>
      </c>
      <c r="S287" s="83"/>
      <c r="T287" s="84"/>
      <c r="U287" s="84"/>
      <c r="X287" s="2"/>
      <c r="Y287" s="202" t="s">
        <v>406</v>
      </c>
    </row>
    <row r="288" spans="1:25" ht="18.75" customHeight="1">
      <c r="A288" s="7"/>
      <c r="B288" s="206"/>
      <c r="C288" s="87"/>
      <c r="D288" s="10" t="s">
        <v>253</v>
      </c>
      <c r="E288" s="8"/>
      <c r="F288" s="10" t="s">
        <v>271</v>
      </c>
      <c r="G288" s="7" t="s">
        <v>19</v>
      </c>
      <c r="H288" s="15">
        <v>132.05000000000001</v>
      </c>
      <c r="I288" s="82" t="str">
        <f t="shared" si="57"/>
        <v>타일자재TL-02, 600X600X10T, 지정사양㎡</v>
      </c>
      <c r="J288" s="52"/>
      <c r="K288" s="52" t="str">
        <f>IF(J288="","",TRUNC(J288*$H288,0))</f>
        <v/>
      </c>
      <c r="L288" s="52"/>
      <c r="M288" s="52" t="str">
        <f>IF(L288="","",TRUNC(L288*$H288,0))</f>
        <v/>
      </c>
      <c r="N288" s="52"/>
      <c r="O288" s="52" t="str">
        <f>IF(N288="","",TRUNC(N288*$H288,0))</f>
        <v/>
      </c>
      <c r="P288" s="52">
        <f>SUM(K288,M288,O288)</f>
        <v>0</v>
      </c>
      <c r="Q288" s="74"/>
      <c r="R288" s="75" t="str">
        <f>"단가"&amp;VLOOKUP($I:$I,[4]단가!$A:$B,2,FALSE)&amp;"번"</f>
        <v>단가205번</v>
      </c>
      <c r="S288" s="83"/>
      <c r="T288" s="84"/>
      <c r="U288" s="84"/>
      <c r="X288" s="2"/>
      <c r="Y288" s="202" t="s">
        <v>405</v>
      </c>
    </row>
    <row r="289" spans="1:26" ht="18.75" customHeight="1">
      <c r="A289" s="7"/>
      <c r="B289" s="206"/>
      <c r="C289" s="87"/>
      <c r="D289" s="19" t="s">
        <v>389</v>
      </c>
      <c r="E289" s="8"/>
      <c r="F289" s="9" t="s">
        <v>390</v>
      </c>
      <c r="G289" s="7" t="s">
        <v>19</v>
      </c>
      <c r="H289" s="15">
        <v>257.64999999999998</v>
      </c>
      <c r="I289" s="82" t="str">
        <f t="shared" si="57"/>
        <v>바닥 타일붙이기(부자재,줄눈포함)지정타일, 400*600각 이상㎡</v>
      </c>
      <c r="J289" s="52"/>
      <c r="K289" s="52" t="str">
        <f>IF(J289="","",TRUNC(J289*$H289,0))</f>
        <v/>
      </c>
      <c r="L289" s="52"/>
      <c r="M289" s="52" t="str">
        <f>IF(L289="","",TRUNC(L289*$H289,0))</f>
        <v/>
      </c>
      <c r="N289" s="52"/>
      <c r="O289" s="52" t="str">
        <f>IF(N289="","",TRUNC(N289*$H289,0))</f>
        <v/>
      </c>
      <c r="P289" s="52">
        <f>SUM(K289,M289,O289)</f>
        <v>0</v>
      </c>
      <c r="Q289" s="74"/>
      <c r="R289" s="75" t="str">
        <f>"제"&amp;VLOOKUP($I:$I,[4]목록!$A:$M,2,FALSE)&amp;"호표"</f>
        <v>제72호표</v>
      </c>
      <c r="S289" s="83"/>
      <c r="T289" s="84"/>
      <c r="U289" s="84"/>
      <c r="X289" s="2"/>
      <c r="Y289" s="202" t="s">
        <v>399</v>
      </c>
    </row>
    <row r="290" spans="1:26" ht="18.75" customHeight="1">
      <c r="A290" s="7"/>
      <c r="B290" s="206"/>
      <c r="C290" s="87"/>
      <c r="D290" s="19" t="s">
        <v>395</v>
      </c>
      <c r="E290" s="8"/>
      <c r="F290" s="9" t="s">
        <v>396</v>
      </c>
      <c r="G290" s="7" t="s">
        <v>20</v>
      </c>
      <c r="H290" s="15">
        <v>22.88</v>
      </c>
      <c r="I290" s="82" t="str">
        <f t="shared" ref="I290:I295" si="58">CONCATENATE(D290,F290,G290)</f>
        <v>계단 챌판 자재/시공SUS(H/L),H150*10T,제작사양m</v>
      </c>
      <c r="J290" s="52"/>
      <c r="K290" s="52" t="str">
        <f>IF(J290="","",TRUNC(J290*$H290,0))</f>
        <v/>
      </c>
      <c r="L290" s="52"/>
      <c r="M290" s="52" t="str">
        <f>IF(L290="","",TRUNC(L290*$H290,0))</f>
        <v/>
      </c>
      <c r="N290" s="52"/>
      <c r="O290" s="52" t="str">
        <f>IF(N290="","",TRUNC(N290*$H290,0))</f>
        <v/>
      </c>
      <c r="P290" s="52">
        <f>SUM(K290,M290,O290)</f>
        <v>0</v>
      </c>
      <c r="Q290" s="74"/>
      <c r="R290" s="75" t="str">
        <f>"제"&amp;VLOOKUP($I:$I,[4]목록!$A:$M,2,FALSE)&amp;"호표"</f>
        <v>제142호표</v>
      </c>
      <c r="S290" s="83"/>
      <c r="T290" s="84"/>
      <c r="U290" s="84"/>
      <c r="X290" s="2"/>
      <c r="Y290" s="202" t="s">
        <v>398</v>
      </c>
    </row>
    <row r="291" spans="1:26" ht="18.75" customHeight="1">
      <c r="A291" s="7"/>
      <c r="B291" s="209"/>
      <c r="C291" s="87"/>
      <c r="D291" s="10"/>
      <c r="E291" s="8"/>
      <c r="F291" s="17"/>
      <c r="G291" s="7"/>
      <c r="H291" s="15"/>
      <c r="I291" s="82" t="str">
        <f t="shared" si="58"/>
        <v/>
      </c>
      <c r="J291" s="52"/>
      <c r="K291" s="52"/>
      <c r="L291" s="52"/>
      <c r="M291" s="52"/>
      <c r="N291" s="52"/>
      <c r="O291" s="52"/>
      <c r="P291" s="52"/>
      <c r="Q291" s="74"/>
      <c r="R291" s="75"/>
      <c r="S291" s="83"/>
      <c r="T291" s="84"/>
      <c r="U291" s="84"/>
      <c r="X291" s="105"/>
      <c r="Y291" s="106"/>
    </row>
    <row r="292" spans="1:26" ht="18.75" customHeight="1">
      <c r="A292" s="7"/>
      <c r="B292" s="86" t="s">
        <v>9</v>
      </c>
      <c r="C292" s="87"/>
      <c r="D292" s="10" t="s">
        <v>362</v>
      </c>
      <c r="E292" s="8"/>
      <c r="F292" s="17"/>
      <c r="G292" s="7"/>
      <c r="H292" s="15"/>
      <c r="I292" s="192" t="str">
        <f t="shared" si="58"/>
        <v>[베이커리]</v>
      </c>
      <c r="J292" s="52"/>
      <c r="K292" s="52"/>
      <c r="L292" s="52"/>
      <c r="M292" s="52"/>
      <c r="N292" s="52"/>
      <c r="O292" s="52"/>
      <c r="P292" s="52"/>
      <c r="Q292" s="74"/>
      <c r="R292" s="75"/>
      <c r="S292" s="83"/>
      <c r="T292" s="84"/>
      <c r="U292" s="84"/>
      <c r="X292" s="2"/>
      <c r="Y292" s="78"/>
    </row>
    <row r="293" spans="1:26" ht="18.75" customHeight="1">
      <c r="A293" s="7"/>
      <c r="B293" s="206"/>
      <c r="C293" s="87"/>
      <c r="D293" s="10" t="s">
        <v>78</v>
      </c>
      <c r="E293" s="8"/>
      <c r="F293" s="10" t="s">
        <v>368</v>
      </c>
      <c r="G293" s="7" t="s">
        <v>373</v>
      </c>
      <c r="H293" s="15">
        <v>66.209999999999994</v>
      </c>
      <c r="I293" s="82" t="str">
        <f t="shared" si="58"/>
        <v>모르타르 기계바름바닥, T=80, 구배없음㎡</v>
      </c>
      <c r="J293" s="52"/>
      <c r="K293" s="52" t="str">
        <f>IF(J293="","",TRUNC(J293*$H293,0))</f>
        <v/>
      </c>
      <c r="L293" s="52"/>
      <c r="M293" s="52" t="str">
        <f>IF(L293="","",TRUNC(L293*$H293,0))</f>
        <v/>
      </c>
      <c r="N293" s="52"/>
      <c r="O293" s="52" t="str">
        <f>IF(N293="","",TRUNC(N293*$H293,0))</f>
        <v/>
      </c>
      <c r="P293" s="52">
        <f>SUM(K293,M293,O293)</f>
        <v>0</v>
      </c>
      <c r="Q293" s="74"/>
      <c r="R293" s="75" t="str">
        <f>"제"&amp;VLOOKUP($I:$I,[4]목록!$A:$M,2,FALSE)&amp;"호표"</f>
        <v>제49호표</v>
      </c>
      <c r="S293" s="83"/>
      <c r="T293" s="84"/>
      <c r="U293" s="84"/>
      <c r="X293" s="2"/>
      <c r="Y293" s="202" t="s">
        <v>400</v>
      </c>
    </row>
    <row r="294" spans="1:26" ht="18.75" customHeight="1">
      <c r="A294" s="7"/>
      <c r="B294" s="206"/>
      <c r="C294" s="87"/>
      <c r="D294" s="10" t="s">
        <v>253</v>
      </c>
      <c r="E294" s="8"/>
      <c r="F294" s="10" t="s">
        <v>401</v>
      </c>
      <c r="G294" s="7" t="s">
        <v>19</v>
      </c>
      <c r="H294" s="15">
        <v>72.831000000000003</v>
      </c>
      <c r="I294" s="82" t="str">
        <f t="shared" si="58"/>
        <v>타일자재TL-03, 600X600X10T, 지정사양㎡</v>
      </c>
      <c r="J294" s="52"/>
      <c r="K294" s="52" t="str">
        <f>IF(J294="","",TRUNC(J294*$H294,0))</f>
        <v/>
      </c>
      <c r="L294" s="52"/>
      <c r="M294" s="52" t="str">
        <f>IF(L294="","",TRUNC(L294*$H294,0))</f>
        <v/>
      </c>
      <c r="N294" s="52"/>
      <c r="O294" s="52" t="str">
        <f>IF(N294="","",TRUNC(N294*$H294,0))</f>
        <v/>
      </c>
      <c r="P294" s="52">
        <f>SUM(K294,M294,O294)</f>
        <v>0</v>
      </c>
      <c r="Q294" s="74"/>
      <c r="R294" s="75" t="str">
        <f>"단가"&amp;VLOOKUP($I:$I,[4]단가!$A:$B,2,FALSE)&amp;"번"</f>
        <v>단가206번</v>
      </c>
      <c r="S294" s="83"/>
      <c r="T294" s="84"/>
      <c r="U294" s="84"/>
      <c r="X294" s="2"/>
      <c r="Y294" s="202" t="s">
        <v>404</v>
      </c>
    </row>
    <row r="295" spans="1:26" ht="18.75" customHeight="1">
      <c r="A295" s="7"/>
      <c r="B295" s="206"/>
      <c r="C295" s="87"/>
      <c r="D295" s="19" t="s">
        <v>389</v>
      </c>
      <c r="E295" s="8"/>
      <c r="F295" s="9" t="s">
        <v>390</v>
      </c>
      <c r="G295" s="7" t="s">
        <v>19</v>
      </c>
      <c r="H295" s="15">
        <v>66.209999999999994</v>
      </c>
      <c r="I295" s="82" t="str">
        <f t="shared" si="58"/>
        <v>바닥 타일붙이기(부자재,줄눈포함)지정타일, 400*600각 이상㎡</v>
      </c>
      <c r="J295" s="52"/>
      <c r="K295" s="52" t="str">
        <f>IF(J295="","",TRUNC(J295*$H295,0))</f>
        <v/>
      </c>
      <c r="L295" s="52"/>
      <c r="M295" s="52" t="str">
        <f>IF(L295="","",TRUNC(L295*$H295,0))</f>
        <v/>
      </c>
      <c r="N295" s="52"/>
      <c r="O295" s="52" t="str">
        <f>IF(N295="","",TRUNC(N295*$H295,0))</f>
        <v/>
      </c>
      <c r="P295" s="52">
        <f>SUM(K295,M295,O295)</f>
        <v>0</v>
      </c>
      <c r="Q295" s="74"/>
      <c r="R295" s="75" t="str">
        <f>"제"&amp;VLOOKUP($I:$I,[4]목록!$A:$M,2,FALSE)&amp;"호표"</f>
        <v>제72호표</v>
      </c>
      <c r="S295" s="83"/>
      <c r="T295" s="84"/>
      <c r="U295" s="84"/>
      <c r="X295" s="2"/>
      <c r="Y295" s="202" t="s">
        <v>400</v>
      </c>
    </row>
    <row r="296" spans="1:26" ht="18.75" customHeight="1">
      <c r="A296" s="7"/>
      <c r="B296" s="209"/>
      <c r="C296" s="87"/>
      <c r="D296" s="10"/>
      <c r="E296" s="8"/>
      <c r="F296" s="17"/>
      <c r="G296" s="7"/>
      <c r="H296" s="15"/>
      <c r="I296" s="82" t="str">
        <f t="shared" ref="I296:I325" si="59">CONCATENATE(D296,F296,G296)</f>
        <v/>
      </c>
      <c r="J296" s="52"/>
      <c r="K296" s="52"/>
      <c r="L296" s="52"/>
      <c r="M296" s="52"/>
      <c r="N296" s="52"/>
      <c r="O296" s="52"/>
      <c r="P296" s="52"/>
      <c r="Q296" s="74"/>
      <c r="R296" s="75"/>
      <c r="S296" s="83"/>
      <c r="T296" s="84"/>
      <c r="U296" s="84"/>
      <c r="X296" s="105"/>
      <c r="Y296" s="106"/>
    </row>
    <row r="297" spans="1:26" ht="18.75" customHeight="1">
      <c r="A297" s="7"/>
      <c r="B297" s="86" t="s">
        <v>9</v>
      </c>
      <c r="C297" s="87"/>
      <c r="D297" s="10" t="s">
        <v>363</v>
      </c>
      <c r="E297" s="8"/>
      <c r="F297" s="17"/>
      <c r="G297" s="7"/>
      <c r="H297" s="15"/>
      <c r="I297" s="192" t="str">
        <f t="shared" si="59"/>
        <v>[창고]</v>
      </c>
      <c r="J297" s="52"/>
      <c r="K297" s="52"/>
      <c r="L297" s="52"/>
      <c r="M297" s="52"/>
      <c r="N297" s="52"/>
      <c r="O297" s="52"/>
      <c r="P297" s="52"/>
      <c r="Q297" s="74"/>
      <c r="R297" s="75"/>
      <c r="S297" s="83"/>
      <c r="T297" s="84"/>
      <c r="U297" s="84"/>
      <c r="X297" s="2"/>
      <c r="Y297" s="78"/>
    </row>
    <row r="298" spans="1:26" ht="18.75" customHeight="1">
      <c r="A298" s="7"/>
      <c r="B298" s="206"/>
      <c r="C298" s="87"/>
      <c r="D298" s="10" t="s">
        <v>78</v>
      </c>
      <c r="E298" s="8"/>
      <c r="F298" s="10" t="s">
        <v>368</v>
      </c>
      <c r="G298" s="7" t="s">
        <v>373</v>
      </c>
      <c r="H298" s="15">
        <v>5.61</v>
      </c>
      <c r="I298" s="82" t="str">
        <f t="shared" si="59"/>
        <v>모르타르 기계바름바닥, T=80, 구배없음㎡</v>
      </c>
      <c r="J298" s="52"/>
      <c r="K298" s="52" t="str">
        <f>IF(J298="","",TRUNC(J298*$H298,0))</f>
        <v/>
      </c>
      <c r="L298" s="52"/>
      <c r="M298" s="52" t="str">
        <f>IF(L298="","",TRUNC(L298*$H298,0))</f>
        <v/>
      </c>
      <c r="N298" s="52"/>
      <c r="O298" s="52" t="str">
        <f>IF(N298="","",TRUNC(N298*$H298,0))</f>
        <v/>
      </c>
      <c r="P298" s="52">
        <f>SUM(K298,M298,O298)</f>
        <v>0</v>
      </c>
      <c r="Q298" s="74"/>
      <c r="R298" s="75" t="str">
        <f>"제"&amp;VLOOKUP($I:$I,[4]목록!$A:$M,2,FALSE)&amp;"호표"</f>
        <v>제49호표</v>
      </c>
      <c r="S298" s="83"/>
      <c r="T298" s="84"/>
      <c r="U298" s="84"/>
      <c r="X298" s="2"/>
      <c r="Y298" s="202" t="s">
        <v>402</v>
      </c>
    </row>
    <row r="299" spans="1:26" ht="18.75" customHeight="1">
      <c r="A299" s="7"/>
      <c r="B299" s="206"/>
      <c r="C299" s="87"/>
      <c r="D299" s="10" t="s">
        <v>253</v>
      </c>
      <c r="E299" s="8"/>
      <c r="F299" s="10" t="s">
        <v>401</v>
      </c>
      <c r="G299" s="7" t="s">
        <v>19</v>
      </c>
      <c r="H299" s="15">
        <v>6.1710000000000012</v>
      </c>
      <c r="I299" s="82" t="str">
        <f t="shared" si="59"/>
        <v>타일자재TL-03, 600X600X10T, 지정사양㎡</v>
      </c>
      <c r="J299" s="52"/>
      <c r="K299" s="52" t="str">
        <f>IF(J299="","",TRUNC(J299*$H299,0))</f>
        <v/>
      </c>
      <c r="L299" s="52"/>
      <c r="M299" s="52" t="str">
        <f>IF(L299="","",TRUNC(L299*$H299,0))</f>
        <v/>
      </c>
      <c r="N299" s="52"/>
      <c r="O299" s="52" t="str">
        <f>IF(N299="","",TRUNC(N299*$H299,0))</f>
        <v/>
      </c>
      <c r="P299" s="52">
        <f>SUM(K299,M299,O299)</f>
        <v>0</v>
      </c>
      <c r="Q299" s="74"/>
      <c r="R299" s="75" t="str">
        <f>"단가"&amp;VLOOKUP($I:$I,[4]단가!$A:$B,2,FALSE)&amp;"번"</f>
        <v>단가206번</v>
      </c>
      <c r="S299" s="83"/>
      <c r="T299" s="84"/>
      <c r="U299" s="84"/>
      <c r="X299" s="2"/>
      <c r="Y299" s="202" t="s">
        <v>403</v>
      </c>
    </row>
    <row r="300" spans="1:26" ht="18.75" customHeight="1">
      <c r="A300" s="7"/>
      <c r="B300" s="206"/>
      <c r="C300" s="87"/>
      <c r="D300" s="19" t="s">
        <v>389</v>
      </c>
      <c r="E300" s="8"/>
      <c r="F300" s="9" t="s">
        <v>390</v>
      </c>
      <c r="G300" s="7" t="s">
        <v>19</v>
      </c>
      <c r="H300" s="15">
        <v>5.61</v>
      </c>
      <c r="I300" s="82" t="str">
        <f t="shared" si="59"/>
        <v>바닥 타일붙이기(부자재,줄눈포함)지정타일, 400*600각 이상㎡</v>
      </c>
      <c r="J300" s="52"/>
      <c r="K300" s="52" t="str">
        <f>IF(J300="","",TRUNC(J300*$H300,0))</f>
        <v/>
      </c>
      <c r="L300" s="52"/>
      <c r="M300" s="52" t="str">
        <f>IF(L300="","",TRUNC(L300*$H300,0))</f>
        <v/>
      </c>
      <c r="N300" s="52"/>
      <c r="O300" s="52" t="str">
        <f>IF(N300="","",TRUNC(N300*$H300,0))</f>
        <v/>
      </c>
      <c r="P300" s="52">
        <f>SUM(K300,M300,O300)</f>
        <v>0</v>
      </c>
      <c r="Q300" s="74"/>
      <c r="R300" s="75" t="str">
        <f>"제"&amp;VLOOKUP($I:$I,[4]목록!$A:$M,2,FALSE)&amp;"호표"</f>
        <v>제72호표</v>
      </c>
      <c r="S300" s="83"/>
      <c r="T300" s="84"/>
      <c r="U300" s="84"/>
      <c r="X300" s="2"/>
      <c r="Y300" s="202" t="s">
        <v>402</v>
      </c>
    </row>
    <row r="301" spans="1:26" ht="18.75" customHeight="1">
      <c r="A301" s="7"/>
      <c r="B301" s="209"/>
      <c r="C301" s="87"/>
      <c r="D301" s="10"/>
      <c r="E301" s="8"/>
      <c r="F301" s="17"/>
      <c r="G301" s="7"/>
      <c r="H301" s="15"/>
      <c r="I301" s="82" t="str">
        <f t="shared" si="59"/>
        <v/>
      </c>
      <c r="J301" s="52"/>
      <c r="K301" s="52"/>
      <c r="L301" s="52"/>
      <c r="M301" s="52"/>
      <c r="N301" s="52"/>
      <c r="O301" s="52"/>
      <c r="P301" s="52"/>
      <c r="Q301" s="74"/>
      <c r="R301" s="75"/>
      <c r="S301" s="83"/>
      <c r="T301" s="84"/>
      <c r="U301" s="84"/>
      <c r="X301" s="105"/>
      <c r="Y301" s="106"/>
    </row>
    <row r="302" spans="1:26" ht="18.75" customHeight="1">
      <c r="A302" s="7"/>
      <c r="B302" s="86" t="s">
        <v>9</v>
      </c>
      <c r="C302" s="87"/>
      <c r="D302" s="10" t="s">
        <v>365</v>
      </c>
      <c r="E302" s="8"/>
      <c r="F302" s="17"/>
      <c r="G302" s="7"/>
      <c r="H302" s="15"/>
      <c r="I302" s="192" t="str">
        <f t="shared" si="59"/>
        <v>[장애인 화장실]</v>
      </c>
      <c r="J302" s="52"/>
      <c r="K302" s="52"/>
      <c r="L302" s="52"/>
      <c r="M302" s="52"/>
      <c r="N302" s="52"/>
      <c r="O302" s="52"/>
      <c r="P302" s="52"/>
      <c r="Q302" s="74"/>
      <c r="R302" s="75"/>
      <c r="S302" s="83"/>
      <c r="T302" s="84"/>
      <c r="U302" s="84"/>
      <c r="X302" s="2"/>
      <c r="Y302" s="78"/>
    </row>
    <row r="303" spans="1:26" ht="18.75" customHeight="1">
      <c r="A303" s="7"/>
      <c r="B303" s="206"/>
      <c r="C303" s="87"/>
      <c r="D303" s="10" t="s">
        <v>78</v>
      </c>
      <c r="E303" s="8"/>
      <c r="F303" s="10" t="s">
        <v>368</v>
      </c>
      <c r="G303" s="7" t="s">
        <v>373</v>
      </c>
      <c r="H303" s="15">
        <v>8.44</v>
      </c>
      <c r="I303" s="82" t="str">
        <f t="shared" si="59"/>
        <v>모르타르 기계바름바닥, T=80, 구배없음㎡</v>
      </c>
      <c r="J303" s="52"/>
      <c r="K303" s="52" t="str">
        <f t="shared" ref="K303:K308" si="60">IF(J303="","",TRUNC(J303*$H303,0))</f>
        <v/>
      </c>
      <c r="L303" s="52"/>
      <c r="M303" s="52" t="str">
        <f t="shared" ref="M303:M308" si="61">IF(L303="","",TRUNC(L303*$H303,0))</f>
        <v/>
      </c>
      <c r="N303" s="52"/>
      <c r="O303" s="52" t="str">
        <f t="shared" ref="O303:O308" si="62">IF(N303="","",TRUNC(N303*$H303,0))</f>
        <v/>
      </c>
      <c r="P303" s="52">
        <f t="shared" ref="P303:P308" si="63">SUM(K303,M303,O303)</f>
        <v>0</v>
      </c>
      <c r="Q303" s="74"/>
      <c r="R303" s="75" t="str">
        <f>"제"&amp;VLOOKUP($I:$I,[4]목록!$A:$M,2,FALSE)&amp;"호표"</f>
        <v>제49호표</v>
      </c>
      <c r="S303" s="83"/>
      <c r="T303" s="84"/>
      <c r="U303" s="84"/>
      <c r="X303" s="2"/>
      <c r="Y303" s="202" t="s">
        <v>415</v>
      </c>
    </row>
    <row r="304" spans="1:26" s="195" customFormat="1" ht="18.75" customHeight="1">
      <c r="A304" s="7"/>
      <c r="B304" s="206"/>
      <c r="C304" s="87"/>
      <c r="D304" s="10" t="s">
        <v>1489</v>
      </c>
      <c r="E304" s="8"/>
      <c r="F304" s="10" t="s">
        <v>82</v>
      </c>
      <c r="G304" s="7" t="s">
        <v>19</v>
      </c>
      <c r="H304" s="15">
        <v>8.44</v>
      </c>
      <c r="I304" s="192" t="str">
        <f t="shared" si="59"/>
        <v>시멘트액체방수바닥, THK=30mm㎡</v>
      </c>
      <c r="J304" s="52"/>
      <c r="K304" s="52" t="str">
        <f t="shared" si="60"/>
        <v/>
      </c>
      <c r="L304" s="52"/>
      <c r="M304" s="52" t="str">
        <f t="shared" si="61"/>
        <v/>
      </c>
      <c r="N304" s="52"/>
      <c r="O304" s="52" t="str">
        <f t="shared" si="62"/>
        <v/>
      </c>
      <c r="P304" s="52">
        <f t="shared" si="63"/>
        <v>0</v>
      </c>
      <c r="Q304" s="74"/>
      <c r="R304" s="75" t="str">
        <f>"제"&amp;VLOOKUP($I:$I,[4]목록!$A:$M,2,FALSE)&amp;"호표"</f>
        <v>제62호표</v>
      </c>
      <c r="S304" s="197"/>
      <c r="T304" s="198"/>
      <c r="U304" s="198"/>
      <c r="X304" s="199"/>
      <c r="Y304" s="203" t="s">
        <v>415</v>
      </c>
      <c r="Z304" s="201"/>
    </row>
    <row r="305" spans="1:26" s="195" customFormat="1" ht="18.75" customHeight="1">
      <c r="A305" s="7"/>
      <c r="B305" s="206"/>
      <c r="C305" s="87"/>
      <c r="D305" s="10" t="s">
        <v>79</v>
      </c>
      <c r="E305" s="8"/>
      <c r="F305" s="10" t="s">
        <v>80</v>
      </c>
      <c r="G305" s="7" t="s">
        <v>19</v>
      </c>
      <c r="H305" s="15">
        <v>8.44</v>
      </c>
      <c r="I305" s="192" t="str">
        <f t="shared" si="59"/>
        <v>우레탄계도막방수(비노출)T=3, 바닥㎡</v>
      </c>
      <c r="J305" s="52"/>
      <c r="K305" s="52" t="str">
        <f t="shared" si="60"/>
        <v/>
      </c>
      <c r="L305" s="52"/>
      <c r="M305" s="52" t="str">
        <f t="shared" si="61"/>
        <v/>
      </c>
      <c r="N305" s="52"/>
      <c r="O305" s="52" t="str">
        <f t="shared" si="62"/>
        <v/>
      </c>
      <c r="P305" s="52">
        <f t="shared" si="63"/>
        <v>0</v>
      </c>
      <c r="Q305" s="74"/>
      <c r="R305" s="75" t="str">
        <f>"제"&amp;VLOOKUP($I:$I,[4]목록!$A:$M,2,FALSE)&amp;"호표"</f>
        <v>제59호표</v>
      </c>
      <c r="S305" s="197"/>
      <c r="T305" s="198"/>
      <c r="U305" s="198"/>
      <c r="X305" s="199"/>
      <c r="Y305" s="203" t="s">
        <v>415</v>
      </c>
      <c r="Z305" s="201"/>
    </row>
    <row r="306" spans="1:26" s="195" customFormat="1" ht="18.75" customHeight="1">
      <c r="A306" s="7"/>
      <c r="B306" s="206"/>
      <c r="C306" s="87"/>
      <c r="D306" s="10" t="s">
        <v>1492</v>
      </c>
      <c r="E306" s="8"/>
      <c r="F306" s="10" t="s">
        <v>418</v>
      </c>
      <c r="G306" s="7" t="s">
        <v>19</v>
      </c>
      <c r="H306" s="15">
        <v>8.44</v>
      </c>
      <c r="I306" s="192" t="str">
        <f t="shared" si="59"/>
        <v>타일 바탕고르기바닥, THK=24mm㎡</v>
      </c>
      <c r="J306" s="52"/>
      <c r="K306" s="52" t="str">
        <f t="shared" si="60"/>
        <v/>
      </c>
      <c r="L306" s="52"/>
      <c r="M306" s="52" t="str">
        <f t="shared" si="61"/>
        <v/>
      </c>
      <c r="N306" s="52"/>
      <c r="O306" s="52" t="str">
        <f t="shared" si="62"/>
        <v/>
      </c>
      <c r="P306" s="52">
        <f t="shared" si="63"/>
        <v>0</v>
      </c>
      <c r="Q306" s="74"/>
      <c r="R306" s="75" t="str">
        <f>"제"&amp;VLOOKUP($I:$I,[4]목록!$A:$M,2,FALSE)&amp;"호표"</f>
        <v>제64호표</v>
      </c>
      <c r="S306" s="197"/>
      <c r="T306" s="198"/>
      <c r="U306" s="198"/>
      <c r="X306" s="199"/>
      <c r="Y306" s="203" t="s">
        <v>415</v>
      </c>
      <c r="Z306" s="201"/>
    </row>
    <row r="307" spans="1:26" ht="18.75" customHeight="1">
      <c r="A307" s="7"/>
      <c r="B307" s="206"/>
      <c r="C307" s="87"/>
      <c r="D307" s="10" t="s">
        <v>253</v>
      </c>
      <c r="E307" s="8"/>
      <c r="F307" s="10" t="s">
        <v>401</v>
      </c>
      <c r="G307" s="7" t="s">
        <v>19</v>
      </c>
      <c r="H307" s="15">
        <v>9.2840000000000007</v>
      </c>
      <c r="I307" s="82" t="str">
        <f t="shared" si="59"/>
        <v>타일자재TL-03, 600X600X10T, 지정사양㎡</v>
      </c>
      <c r="J307" s="52"/>
      <c r="K307" s="52" t="str">
        <f t="shared" si="60"/>
        <v/>
      </c>
      <c r="L307" s="52"/>
      <c r="M307" s="52" t="str">
        <f t="shared" si="61"/>
        <v/>
      </c>
      <c r="N307" s="52"/>
      <c r="O307" s="52" t="str">
        <f t="shared" si="62"/>
        <v/>
      </c>
      <c r="P307" s="52">
        <f t="shared" si="63"/>
        <v>0</v>
      </c>
      <c r="Q307" s="74"/>
      <c r="R307" s="75" t="str">
        <f>"단가"&amp;VLOOKUP($I:$I,[4]단가!$A:$B,2,FALSE)&amp;"번"</f>
        <v>단가206번</v>
      </c>
      <c r="S307" s="83"/>
      <c r="T307" s="84"/>
      <c r="U307" s="84"/>
      <c r="X307" s="2"/>
      <c r="Y307" s="202" t="s">
        <v>416</v>
      </c>
    </row>
    <row r="308" spans="1:26" ht="18.75" customHeight="1">
      <c r="A308" s="7"/>
      <c r="B308" s="206"/>
      <c r="C308" s="87"/>
      <c r="D308" s="19" t="s">
        <v>389</v>
      </c>
      <c r="E308" s="8"/>
      <c r="F308" s="9" t="s">
        <v>390</v>
      </c>
      <c r="G308" s="7" t="s">
        <v>19</v>
      </c>
      <c r="H308" s="15">
        <v>8.44</v>
      </c>
      <c r="I308" s="82" t="str">
        <f t="shared" si="59"/>
        <v>바닥 타일붙이기(부자재,줄눈포함)지정타일, 400*600각 이상㎡</v>
      </c>
      <c r="J308" s="52"/>
      <c r="K308" s="52" t="str">
        <f t="shared" si="60"/>
        <v/>
      </c>
      <c r="L308" s="52"/>
      <c r="M308" s="52" t="str">
        <f t="shared" si="61"/>
        <v/>
      </c>
      <c r="N308" s="52"/>
      <c r="O308" s="52" t="str">
        <f t="shared" si="62"/>
        <v/>
      </c>
      <c r="P308" s="52">
        <f t="shared" si="63"/>
        <v>0</v>
      </c>
      <c r="Q308" s="74"/>
      <c r="R308" s="75" t="str">
        <f>"제"&amp;VLOOKUP($I:$I,[4]목록!$A:$M,2,FALSE)&amp;"호표"</f>
        <v>제72호표</v>
      </c>
      <c r="S308" s="83"/>
      <c r="T308" s="84"/>
      <c r="U308" s="84"/>
      <c r="X308" s="2"/>
      <c r="Y308" s="202" t="s">
        <v>415</v>
      </c>
    </row>
    <row r="309" spans="1:26" ht="18.75" customHeight="1">
      <c r="A309" s="7"/>
      <c r="B309" s="209"/>
      <c r="C309" s="87"/>
      <c r="D309" s="10"/>
      <c r="E309" s="8"/>
      <c r="F309" s="17"/>
      <c r="G309" s="7"/>
      <c r="H309" s="15"/>
      <c r="I309" s="82" t="str">
        <f t="shared" si="59"/>
        <v/>
      </c>
      <c r="J309" s="52"/>
      <c r="K309" s="52"/>
      <c r="L309" s="52"/>
      <c r="M309" s="52"/>
      <c r="N309" s="52"/>
      <c r="O309" s="52"/>
      <c r="P309" s="52"/>
      <c r="Q309" s="74"/>
      <c r="R309" s="75"/>
      <c r="S309" s="83"/>
      <c r="T309" s="84"/>
      <c r="U309" s="84"/>
      <c r="X309" s="105"/>
      <c r="Y309" s="106"/>
    </row>
    <row r="310" spans="1:26" ht="18.75" customHeight="1">
      <c r="A310" s="7"/>
      <c r="B310" s="209"/>
      <c r="C310" s="87"/>
      <c r="D310" s="10"/>
      <c r="E310" s="8"/>
      <c r="F310" s="17"/>
      <c r="G310" s="7"/>
      <c r="H310" s="15"/>
      <c r="I310" s="82" t="str">
        <f t="shared" si="59"/>
        <v/>
      </c>
      <c r="J310" s="52"/>
      <c r="K310" s="52"/>
      <c r="L310" s="52"/>
      <c r="M310" s="52"/>
      <c r="N310" s="52"/>
      <c r="O310" s="52"/>
      <c r="P310" s="52"/>
      <c r="Q310" s="74"/>
      <c r="R310" s="75"/>
      <c r="S310" s="83"/>
      <c r="T310" s="84"/>
      <c r="U310" s="84"/>
      <c r="X310" s="105"/>
      <c r="Y310" s="106"/>
    </row>
    <row r="311" spans="1:26" ht="18.75" customHeight="1">
      <c r="A311" s="7"/>
      <c r="B311" s="209"/>
      <c r="C311" s="87"/>
      <c r="D311" s="10"/>
      <c r="E311" s="8"/>
      <c r="F311" s="17"/>
      <c r="G311" s="7"/>
      <c r="H311" s="15"/>
      <c r="I311" s="82" t="str">
        <f t="shared" si="59"/>
        <v/>
      </c>
      <c r="J311" s="52"/>
      <c r="K311" s="52"/>
      <c r="L311" s="52"/>
      <c r="M311" s="52"/>
      <c r="N311" s="52"/>
      <c r="O311" s="52"/>
      <c r="P311" s="52"/>
      <c r="Q311" s="74"/>
      <c r="R311" s="75"/>
      <c r="S311" s="83"/>
      <c r="T311" s="84"/>
      <c r="U311" s="84"/>
      <c r="X311" s="105"/>
      <c r="Y311" s="106"/>
    </row>
    <row r="312" spans="1:26" ht="18.75" customHeight="1">
      <c r="A312" s="7"/>
      <c r="B312" s="209"/>
      <c r="C312" s="87"/>
      <c r="D312" s="10"/>
      <c r="E312" s="8"/>
      <c r="F312" s="17"/>
      <c r="G312" s="7"/>
      <c r="H312" s="15"/>
      <c r="I312" s="82" t="str">
        <f t="shared" si="59"/>
        <v/>
      </c>
      <c r="J312" s="52"/>
      <c r="K312" s="52"/>
      <c r="L312" s="52"/>
      <c r="M312" s="52"/>
      <c r="N312" s="52"/>
      <c r="O312" s="52"/>
      <c r="P312" s="52"/>
      <c r="Q312" s="74"/>
      <c r="R312" s="75"/>
      <c r="S312" s="83"/>
      <c r="T312" s="84"/>
      <c r="U312" s="84"/>
      <c r="X312" s="105"/>
      <c r="Y312" s="106"/>
    </row>
    <row r="313" spans="1:26" ht="18.75" customHeight="1">
      <c r="A313" s="7"/>
      <c r="B313" s="209"/>
      <c r="C313" s="87"/>
      <c r="D313" s="10"/>
      <c r="E313" s="8"/>
      <c r="F313" s="17"/>
      <c r="G313" s="7"/>
      <c r="H313" s="15"/>
      <c r="I313" s="82" t="str">
        <f t="shared" si="59"/>
        <v/>
      </c>
      <c r="J313" s="52"/>
      <c r="K313" s="52"/>
      <c r="L313" s="52"/>
      <c r="M313" s="52"/>
      <c r="N313" s="52"/>
      <c r="O313" s="52"/>
      <c r="P313" s="52"/>
      <c r="Q313" s="74"/>
      <c r="R313" s="75"/>
      <c r="S313" s="83"/>
      <c r="T313" s="84"/>
      <c r="U313" s="84"/>
      <c r="X313" s="105"/>
      <c r="Y313" s="106"/>
    </row>
    <row r="314" spans="1:26" ht="18.75" customHeight="1">
      <c r="A314" s="7"/>
      <c r="B314" s="209"/>
      <c r="C314" s="87"/>
      <c r="D314" s="10"/>
      <c r="E314" s="8"/>
      <c r="F314" s="17"/>
      <c r="G314" s="7"/>
      <c r="H314" s="15"/>
      <c r="I314" s="82" t="str">
        <f t="shared" si="59"/>
        <v/>
      </c>
      <c r="J314" s="52"/>
      <c r="K314" s="52"/>
      <c r="L314" s="52"/>
      <c r="M314" s="52"/>
      <c r="N314" s="52"/>
      <c r="O314" s="52"/>
      <c r="P314" s="52"/>
      <c r="Q314" s="74"/>
      <c r="R314" s="75"/>
      <c r="S314" s="83"/>
      <c r="T314" s="84"/>
      <c r="U314" s="84"/>
      <c r="X314" s="105"/>
      <c r="Y314" s="106"/>
    </row>
    <row r="315" spans="1:26" ht="18.75" customHeight="1">
      <c r="A315" s="7"/>
      <c r="B315" s="209"/>
      <c r="C315" s="87"/>
      <c r="D315" s="10"/>
      <c r="E315" s="8"/>
      <c r="F315" s="17"/>
      <c r="G315" s="7"/>
      <c r="H315" s="15"/>
      <c r="I315" s="82" t="str">
        <f t="shared" si="59"/>
        <v/>
      </c>
      <c r="J315" s="52"/>
      <c r="K315" s="52"/>
      <c r="L315" s="52"/>
      <c r="M315" s="52"/>
      <c r="N315" s="52"/>
      <c r="O315" s="52"/>
      <c r="P315" s="52"/>
      <c r="Q315" s="74"/>
      <c r="R315" s="75"/>
      <c r="S315" s="83"/>
      <c r="T315" s="84"/>
      <c r="U315" s="84"/>
      <c r="X315" s="105"/>
      <c r="Y315" s="106"/>
    </row>
    <row r="316" spans="1:26" ht="18.75" customHeight="1">
      <c r="A316" s="7"/>
      <c r="B316" s="209"/>
      <c r="C316" s="87"/>
      <c r="D316" s="10"/>
      <c r="E316" s="8"/>
      <c r="F316" s="17"/>
      <c r="G316" s="7"/>
      <c r="H316" s="15"/>
      <c r="I316" s="82" t="str">
        <f t="shared" si="59"/>
        <v/>
      </c>
      <c r="J316" s="52"/>
      <c r="K316" s="52"/>
      <c r="L316" s="52"/>
      <c r="M316" s="52"/>
      <c r="N316" s="52"/>
      <c r="O316" s="52"/>
      <c r="P316" s="52"/>
      <c r="Q316" s="74"/>
      <c r="R316" s="75"/>
      <c r="S316" s="83"/>
      <c r="T316" s="84"/>
      <c r="U316" s="84"/>
      <c r="X316" s="105"/>
      <c r="Y316" s="106"/>
    </row>
    <row r="317" spans="1:26" s="96" customFormat="1" ht="18.75" customHeight="1">
      <c r="A317" s="89"/>
      <c r="B317" s="210"/>
      <c r="C317" s="37" t="s">
        <v>121</v>
      </c>
      <c r="D317" s="90"/>
      <c r="E317" s="38"/>
      <c r="F317" s="39"/>
      <c r="G317" s="40"/>
      <c r="H317" s="91"/>
      <c r="I317" s="82" t="str">
        <f t="shared" si="59"/>
        <v/>
      </c>
      <c r="J317" s="224"/>
      <c r="K317" s="92">
        <f>SUM(K246:K316)</f>
        <v>0</v>
      </c>
      <c r="L317" s="92"/>
      <c r="M317" s="92">
        <f>SUM(M246:M316)</f>
        <v>0</v>
      </c>
      <c r="N317" s="92"/>
      <c r="O317" s="92">
        <f>SUM(O246:O316)</f>
        <v>0</v>
      </c>
      <c r="P317" s="92">
        <f>SUM(K317,M317,O317)</f>
        <v>0</v>
      </c>
      <c r="Q317" s="93"/>
      <c r="R317" s="94"/>
      <c r="S317" s="95"/>
      <c r="T317" s="85"/>
      <c r="U317" s="85"/>
      <c r="W317" s="1"/>
      <c r="X317" s="105"/>
      <c r="Y317" s="97"/>
      <c r="Z317" s="191"/>
    </row>
    <row r="318" spans="1:26" ht="18.75" customHeight="1">
      <c r="A318" s="184">
        <f>인테리어집계!A14</f>
        <v>0</v>
      </c>
      <c r="B318" s="194" t="str">
        <f>인테리어집계!B14</f>
        <v>4-4</v>
      </c>
      <c r="C318" s="188"/>
      <c r="D318" s="189" t="str">
        <f>인테리어집계!D14</f>
        <v>천정마감공사</v>
      </c>
      <c r="E318" s="8"/>
      <c r="F318" s="17"/>
      <c r="G318" s="7"/>
      <c r="H318" s="15"/>
      <c r="I318" s="82" t="str">
        <f t="shared" si="59"/>
        <v>천정마감공사</v>
      </c>
      <c r="J318" s="52"/>
      <c r="K318" s="52"/>
      <c r="L318" s="52"/>
      <c r="M318" s="52"/>
      <c r="N318" s="52"/>
      <c r="O318" s="52"/>
      <c r="P318" s="52"/>
      <c r="Q318" s="74"/>
      <c r="R318" s="75"/>
      <c r="S318" s="83"/>
      <c r="T318" s="84"/>
      <c r="U318" s="85"/>
      <c r="X318" s="105"/>
      <c r="Y318" s="78"/>
    </row>
    <row r="319" spans="1:26" ht="18.75" customHeight="1">
      <c r="A319" s="7"/>
      <c r="B319" s="86" t="s">
        <v>9</v>
      </c>
      <c r="C319" s="87"/>
      <c r="D319" s="10" t="s">
        <v>248</v>
      </c>
      <c r="E319" s="8"/>
      <c r="F319" s="17"/>
      <c r="G319" s="7"/>
      <c r="H319" s="15"/>
      <c r="I319" s="82" t="str">
        <f t="shared" si="59"/>
        <v>[로비]</v>
      </c>
      <c r="J319" s="52"/>
      <c r="K319" s="52"/>
      <c r="L319" s="52"/>
      <c r="M319" s="52"/>
      <c r="N319" s="52"/>
      <c r="O319" s="52"/>
      <c r="P319" s="52"/>
      <c r="Q319" s="74"/>
      <c r="R319" s="75"/>
      <c r="S319" s="83"/>
      <c r="T319" s="84"/>
      <c r="U319" s="84"/>
      <c r="X319" s="2"/>
      <c r="Y319" s="78"/>
    </row>
    <row r="320" spans="1:26" ht="18.75" customHeight="1">
      <c r="A320" s="7"/>
      <c r="B320" s="206"/>
      <c r="C320" s="87"/>
      <c r="D320" s="19" t="s">
        <v>419</v>
      </c>
      <c r="E320" s="8"/>
      <c r="F320" s="9" t="s">
        <v>23</v>
      </c>
      <c r="G320" s="7" t="s">
        <v>19</v>
      </c>
      <c r="H320" s="15">
        <v>118.08</v>
      </c>
      <c r="I320" s="82" t="str">
        <f t="shared" si="59"/>
        <v>경량철골구조틀M-BAR㎡</v>
      </c>
      <c r="J320" s="52"/>
      <c r="K320" s="52" t="str">
        <f t="shared" ref="K320:K335" si="64">IF(J320="","",TRUNC(J320*$H320,0))</f>
        <v/>
      </c>
      <c r="L320" s="52"/>
      <c r="M320" s="52" t="str">
        <f t="shared" ref="M320:M335" si="65">IF(L320="","",TRUNC(L320*$H320,0))</f>
        <v/>
      </c>
      <c r="N320" s="52"/>
      <c r="O320" s="52" t="str">
        <f t="shared" ref="O320:O335" si="66">IF(N320="","",TRUNC(N320*$H320,0))</f>
        <v/>
      </c>
      <c r="P320" s="52">
        <f t="shared" ref="P320:P335" si="67">SUM(K320,M320,O320)</f>
        <v>0</v>
      </c>
      <c r="Q320" s="74"/>
      <c r="R320" s="75" t="str">
        <f>"제"&amp;VLOOKUP($I:$I,[4]목록!$A:$M,2,FALSE)&amp;"호표"</f>
        <v>제193호표</v>
      </c>
      <c r="S320" s="83"/>
      <c r="T320" s="84"/>
      <c r="U320" s="84"/>
      <c r="X320" s="2"/>
      <c r="Y320" s="130" t="s">
        <v>427</v>
      </c>
    </row>
    <row r="321" spans="1:25" ht="18.75" customHeight="1">
      <c r="A321" s="7"/>
      <c r="B321" s="206" t="s">
        <v>423</v>
      </c>
      <c r="C321" s="87"/>
      <c r="D321" s="19" t="s">
        <v>431</v>
      </c>
      <c r="E321" s="8"/>
      <c r="F321" s="10" t="s">
        <v>456</v>
      </c>
      <c r="G321" s="7" t="s">
        <v>19</v>
      </c>
      <c r="H321" s="15">
        <v>6.96</v>
      </c>
      <c r="I321" s="82" t="str">
        <f t="shared" si="59"/>
        <v>ST'L 각파이프구조틀ㅁ-30*30*1.4T(S),@450㎡</v>
      </c>
      <c r="J321" s="52"/>
      <c r="K321" s="52" t="str">
        <f t="shared" si="64"/>
        <v/>
      </c>
      <c r="L321" s="52"/>
      <c r="M321" s="52" t="str">
        <f t="shared" si="65"/>
        <v/>
      </c>
      <c r="N321" s="52"/>
      <c r="O321" s="52" t="str">
        <f t="shared" si="66"/>
        <v/>
      </c>
      <c r="P321" s="52">
        <f t="shared" si="67"/>
        <v>0</v>
      </c>
      <c r="Q321" s="74"/>
      <c r="R321" s="75" t="str">
        <f>"제"&amp;VLOOKUP($I:$I,[4]목록!$A:$M,2,FALSE)&amp;"호표"</f>
        <v>제120호표</v>
      </c>
      <c r="S321" s="83"/>
      <c r="T321" s="84"/>
      <c r="U321" s="84"/>
      <c r="X321" s="2"/>
      <c r="Y321" s="130" t="s">
        <v>428</v>
      </c>
    </row>
    <row r="322" spans="1:25" ht="18.75" customHeight="1">
      <c r="A322" s="7"/>
      <c r="B322" s="206"/>
      <c r="C322" s="87"/>
      <c r="D322" s="10" t="s">
        <v>85</v>
      </c>
      <c r="E322" s="8"/>
      <c r="F322" s="10" t="s">
        <v>432</v>
      </c>
      <c r="G322" s="7" t="s">
        <v>45</v>
      </c>
      <c r="H322" s="15">
        <v>41.89</v>
      </c>
      <c r="I322" s="82" t="str">
        <f t="shared" si="59"/>
        <v>AL 몰딩설치메지몰딩m</v>
      </c>
      <c r="J322" s="52"/>
      <c r="K322" s="52" t="str">
        <f t="shared" si="64"/>
        <v/>
      </c>
      <c r="L322" s="52"/>
      <c r="M322" s="52" t="str">
        <f t="shared" si="65"/>
        <v/>
      </c>
      <c r="N322" s="52"/>
      <c r="O322" s="52" t="str">
        <f t="shared" si="66"/>
        <v/>
      </c>
      <c r="P322" s="52">
        <f t="shared" si="67"/>
        <v>0</v>
      </c>
      <c r="Q322" s="74"/>
      <c r="R322" s="75" t="str">
        <f>"제"&amp;VLOOKUP($I:$I,[4]목록!$A:$M,2,FALSE)&amp;"호표"</f>
        <v>제195호표</v>
      </c>
      <c r="S322" s="83"/>
      <c r="T322" s="84"/>
      <c r="U322" s="84"/>
      <c r="X322" s="2"/>
      <c r="Y322" s="130">
        <v>41.89</v>
      </c>
    </row>
    <row r="323" spans="1:25" ht="18.75" customHeight="1">
      <c r="A323" s="7"/>
      <c r="B323" s="206"/>
      <c r="C323" s="87"/>
      <c r="D323" s="10" t="s">
        <v>466</v>
      </c>
      <c r="E323" s="8"/>
      <c r="F323" s="17" t="s">
        <v>420</v>
      </c>
      <c r="G323" s="7" t="s">
        <v>19</v>
      </c>
      <c r="H323" s="15">
        <v>125.03999999999999</v>
      </c>
      <c r="I323" s="82" t="str">
        <f t="shared" si="59"/>
        <v>일반석고보드 취부(천정)T=9.5*2PLY㎡</v>
      </c>
      <c r="J323" s="52"/>
      <c r="K323" s="52" t="str">
        <f t="shared" si="64"/>
        <v/>
      </c>
      <c r="L323" s="52"/>
      <c r="M323" s="52" t="str">
        <f t="shared" si="65"/>
        <v/>
      </c>
      <c r="N323" s="52"/>
      <c r="O323" s="52" t="str">
        <f t="shared" si="66"/>
        <v/>
      </c>
      <c r="P323" s="52">
        <f t="shared" si="67"/>
        <v>0</v>
      </c>
      <c r="Q323" s="74"/>
      <c r="R323" s="75" t="str">
        <f>"제"&amp;VLOOKUP($I:$I,[4]목록!$A:$M,2,FALSE)&amp;"호표"</f>
        <v>제202호표</v>
      </c>
      <c r="S323" s="83"/>
      <c r="T323" s="84"/>
      <c r="U323" s="84"/>
      <c r="X323" s="2"/>
      <c r="Y323" s="130" t="s">
        <v>429</v>
      </c>
    </row>
    <row r="324" spans="1:25" ht="18.75" customHeight="1">
      <c r="A324" s="7"/>
      <c r="B324" s="206"/>
      <c r="C324" s="87"/>
      <c r="D324" s="10" t="s">
        <v>421</v>
      </c>
      <c r="E324" s="8"/>
      <c r="F324" s="17" t="s">
        <v>26</v>
      </c>
      <c r="G324" s="7" t="s">
        <v>21</v>
      </c>
      <c r="H324" s="15">
        <v>3</v>
      </c>
      <c r="I324" s="82" t="str">
        <f t="shared" si="59"/>
        <v>갈바점검구450*450EA</v>
      </c>
      <c r="J324" s="52"/>
      <c r="K324" s="52" t="str">
        <f t="shared" si="64"/>
        <v/>
      </c>
      <c r="L324" s="52"/>
      <c r="M324" s="52" t="str">
        <f t="shared" si="65"/>
        <v/>
      </c>
      <c r="N324" s="52"/>
      <c r="O324" s="52" t="str">
        <f t="shared" si="66"/>
        <v/>
      </c>
      <c r="P324" s="52">
        <f t="shared" si="67"/>
        <v>0</v>
      </c>
      <c r="Q324" s="74"/>
      <c r="R324" s="75" t="str">
        <f>"제"&amp;VLOOKUP($I:$I,[4]목록!$A:$M,2,FALSE)&amp;"호표"</f>
        <v>제143호표</v>
      </c>
      <c r="S324" s="83"/>
      <c r="T324" s="84"/>
      <c r="U324" s="84"/>
      <c r="X324" s="2"/>
      <c r="Y324" s="130" t="s">
        <v>430</v>
      </c>
    </row>
    <row r="325" spans="1:25" ht="18.75" customHeight="1">
      <c r="A325" s="7"/>
      <c r="B325" s="206"/>
      <c r="C325" s="87"/>
      <c r="D325" s="10" t="s">
        <v>442</v>
      </c>
      <c r="E325" s="8"/>
      <c r="F325" s="17" t="s">
        <v>437</v>
      </c>
      <c r="G325" s="7" t="s">
        <v>20</v>
      </c>
      <c r="H325" s="15">
        <v>6.35</v>
      </c>
      <c r="I325" s="82" t="str">
        <f t="shared" si="59"/>
        <v>단천정(각파이프보강,도장포함)갈바1.6T,W(20+590+500+20)m</v>
      </c>
      <c r="J325" s="52"/>
      <c r="K325" s="52" t="str">
        <f t="shared" si="64"/>
        <v/>
      </c>
      <c r="L325" s="52"/>
      <c r="M325" s="52" t="str">
        <f t="shared" si="65"/>
        <v/>
      </c>
      <c r="N325" s="52"/>
      <c r="O325" s="52" t="str">
        <f t="shared" si="66"/>
        <v/>
      </c>
      <c r="P325" s="52">
        <f t="shared" si="67"/>
        <v>0</v>
      </c>
      <c r="Q325" s="74"/>
      <c r="R325" s="75" t="str">
        <f>"제"&amp;VLOOKUP($I:$I,[4]목록!$A:$M,2,FALSE)&amp;"호표"</f>
        <v>제147호표</v>
      </c>
      <c r="S325" s="83"/>
      <c r="T325" s="84"/>
      <c r="U325" s="84"/>
      <c r="X325" s="2"/>
      <c r="Y325" s="130">
        <v>6.35</v>
      </c>
    </row>
    <row r="326" spans="1:25" ht="18.75" customHeight="1">
      <c r="A326" s="7"/>
      <c r="B326" s="206"/>
      <c r="C326" s="87"/>
      <c r="D326" s="19" t="s">
        <v>443</v>
      </c>
      <c r="E326" s="8"/>
      <c r="F326" s="9" t="s">
        <v>438</v>
      </c>
      <c r="G326" s="7" t="s">
        <v>20</v>
      </c>
      <c r="H326" s="15">
        <v>6.35</v>
      </c>
      <c r="I326" s="82" t="str">
        <f t="shared" ref="I326:I332" si="68">CONCATENATE(D326,F326,G326)</f>
        <v>하부간접등박스(각파이프보강,도장포함)갈바1.6T,W(10+50+150+20)m</v>
      </c>
      <c r="J326" s="52"/>
      <c r="K326" s="52" t="str">
        <f t="shared" si="64"/>
        <v/>
      </c>
      <c r="L326" s="52"/>
      <c r="M326" s="52" t="str">
        <f t="shared" si="65"/>
        <v/>
      </c>
      <c r="N326" s="52"/>
      <c r="O326" s="52" t="str">
        <f t="shared" si="66"/>
        <v/>
      </c>
      <c r="P326" s="52">
        <f t="shared" si="67"/>
        <v>0</v>
      </c>
      <c r="Q326" s="74"/>
      <c r="R326" s="75" t="str">
        <f>"제"&amp;VLOOKUP($I:$I,[4]목록!$A:$M,2,FALSE)&amp;"호표"</f>
        <v>제148호표</v>
      </c>
      <c r="S326" s="83"/>
      <c r="T326" s="84"/>
      <c r="U326" s="84"/>
      <c r="X326" s="2"/>
      <c r="Y326" s="130">
        <v>6.35</v>
      </c>
    </row>
    <row r="327" spans="1:25" ht="18.75" customHeight="1">
      <c r="A327" s="7"/>
      <c r="B327" s="206"/>
      <c r="C327" s="87"/>
      <c r="D327" s="10" t="s">
        <v>444</v>
      </c>
      <c r="E327" s="8"/>
      <c r="F327" s="17" t="s">
        <v>439</v>
      </c>
      <c r="G327" s="7" t="s">
        <v>20</v>
      </c>
      <c r="H327" s="15">
        <v>10.210000000000001</v>
      </c>
      <c r="I327" s="82" t="str">
        <f t="shared" si="68"/>
        <v>상부간접등박스(각파이프보강,도장포함)갈바1.6T,W(30+21+230+200+200+10+40)m</v>
      </c>
      <c r="J327" s="52"/>
      <c r="K327" s="52" t="str">
        <f t="shared" si="64"/>
        <v/>
      </c>
      <c r="L327" s="52"/>
      <c r="M327" s="52" t="str">
        <f t="shared" si="65"/>
        <v/>
      </c>
      <c r="N327" s="52"/>
      <c r="O327" s="52" t="str">
        <f t="shared" si="66"/>
        <v/>
      </c>
      <c r="P327" s="52">
        <f t="shared" si="67"/>
        <v>0</v>
      </c>
      <c r="Q327" s="74"/>
      <c r="R327" s="75" t="str">
        <f>"제"&amp;VLOOKUP($I:$I,[4]목록!$A:$M,2,FALSE)&amp;"호표"</f>
        <v>제149호표</v>
      </c>
      <c r="S327" s="83"/>
      <c r="T327" s="84"/>
      <c r="U327" s="84"/>
      <c r="X327" s="2"/>
      <c r="Y327" s="130">
        <v>10.210000000000001</v>
      </c>
    </row>
    <row r="328" spans="1:25" ht="18.75" customHeight="1">
      <c r="A328" s="7"/>
      <c r="B328" s="206"/>
      <c r="C328" s="87"/>
      <c r="D328" s="10" t="s">
        <v>1471</v>
      </c>
      <c r="E328" s="8"/>
      <c r="F328" s="17"/>
      <c r="G328" s="7" t="s">
        <v>21</v>
      </c>
      <c r="H328" s="15">
        <v>47</v>
      </c>
      <c r="I328" s="82" t="str">
        <f t="shared" si="68"/>
        <v>라인디퓨저 하우징EA</v>
      </c>
      <c r="J328" s="52"/>
      <c r="K328" s="52" t="str">
        <f t="shared" si="64"/>
        <v/>
      </c>
      <c r="L328" s="52"/>
      <c r="M328" s="52" t="str">
        <f t="shared" si="65"/>
        <v/>
      </c>
      <c r="N328" s="52"/>
      <c r="O328" s="52" t="str">
        <f t="shared" si="66"/>
        <v/>
      </c>
      <c r="P328" s="52">
        <f t="shared" si="67"/>
        <v>0</v>
      </c>
      <c r="Q328" s="74"/>
      <c r="R328" s="75"/>
      <c r="S328" s="83"/>
      <c r="T328" s="84"/>
      <c r="U328" s="84"/>
      <c r="X328" s="2"/>
      <c r="Y328" s="130" t="s">
        <v>1472</v>
      </c>
    </row>
    <row r="329" spans="1:25" ht="18.75" customHeight="1">
      <c r="A329" s="7"/>
      <c r="B329" s="206"/>
      <c r="C329" s="87"/>
      <c r="D329" s="10" t="s">
        <v>445</v>
      </c>
      <c r="E329" s="8"/>
      <c r="F329" s="17" t="s">
        <v>440</v>
      </c>
      <c r="G329" s="7" t="s">
        <v>20</v>
      </c>
      <c r="H329" s="15">
        <v>6.35</v>
      </c>
      <c r="I329" s="82" t="str">
        <f t="shared" ref="I329" si="69">CONCATENATE(D329,F329,G329)</f>
        <v>단천정R(각파이프보강,도장포함)갈바1.6T,W(30+21+30+호597+100+20+20+31)m</v>
      </c>
      <c r="J329" s="52"/>
      <c r="K329" s="52" t="str">
        <f t="shared" ref="K329" si="70">IF(J329="","",TRUNC(J329*$H329,0))</f>
        <v/>
      </c>
      <c r="L329" s="52"/>
      <c r="M329" s="52" t="str">
        <f t="shared" ref="M329" si="71">IF(L329="","",TRUNC(L329*$H329,0))</f>
        <v/>
      </c>
      <c r="N329" s="52"/>
      <c r="O329" s="52" t="str">
        <f t="shared" ref="O329" si="72">IF(N329="","",TRUNC(N329*$H329,0))</f>
        <v/>
      </c>
      <c r="P329" s="52">
        <f t="shared" ref="P329" si="73">SUM(K329,M329,O329)</f>
        <v>0</v>
      </c>
      <c r="Q329" s="74"/>
      <c r="R329" s="75" t="str">
        <f>"제"&amp;VLOOKUP($I:$I,[4]목록!$A:$M,2,FALSE)&amp;"호표"</f>
        <v>제150호표</v>
      </c>
      <c r="S329" s="83"/>
      <c r="T329" s="84"/>
      <c r="U329" s="84"/>
      <c r="X329" s="2"/>
      <c r="Y329" s="130">
        <v>6.35</v>
      </c>
    </row>
    <row r="330" spans="1:25" ht="18.75" customHeight="1">
      <c r="A330" s="7"/>
      <c r="B330" s="206"/>
      <c r="C330" s="87"/>
      <c r="D330" s="10" t="s">
        <v>435</v>
      </c>
      <c r="E330" s="8"/>
      <c r="F330" s="17" t="s">
        <v>436</v>
      </c>
      <c r="G330" s="7" t="s">
        <v>19</v>
      </c>
      <c r="H330" s="15">
        <v>95.35</v>
      </c>
      <c r="I330" s="82" t="str">
        <f t="shared" si="68"/>
        <v>도장 바탕만들기(ALL PUTTY)천정면(석고보드,합판면)㎡</v>
      </c>
      <c r="J330" s="52"/>
      <c r="K330" s="52" t="str">
        <f t="shared" si="64"/>
        <v/>
      </c>
      <c r="L330" s="52"/>
      <c r="M330" s="52" t="str">
        <f t="shared" si="65"/>
        <v/>
      </c>
      <c r="N330" s="52"/>
      <c r="O330" s="52" t="str">
        <f t="shared" si="66"/>
        <v/>
      </c>
      <c r="P330" s="52">
        <f t="shared" si="67"/>
        <v>0</v>
      </c>
      <c r="Q330" s="74"/>
      <c r="R330" s="75" t="str">
        <f>"제"&amp;VLOOKUP($I:$I,[4]목록!$A:$M,2,FALSE)&amp;"호표"</f>
        <v>제214호표</v>
      </c>
      <c r="S330" s="83"/>
      <c r="T330" s="84"/>
      <c r="U330" s="84"/>
      <c r="X330" s="2"/>
      <c r="Y330" s="130">
        <v>95.35</v>
      </c>
    </row>
    <row r="331" spans="1:25" ht="18.75" customHeight="1">
      <c r="A331" s="7"/>
      <c r="B331" s="206"/>
      <c r="C331" s="87"/>
      <c r="D331" s="10" t="s">
        <v>433</v>
      </c>
      <c r="E331" s="8"/>
      <c r="F331" s="17" t="s">
        <v>434</v>
      </c>
      <c r="G331" s="7" t="s">
        <v>19</v>
      </c>
      <c r="H331" s="15">
        <v>95.35</v>
      </c>
      <c r="I331" s="82" t="str">
        <f>CONCATENATE(D331,F331,G331)</f>
        <v>PAINT(PT-01)지정V.P. 천정면㎡</v>
      </c>
      <c r="J331" s="52"/>
      <c r="K331" s="52" t="str">
        <f t="shared" si="64"/>
        <v/>
      </c>
      <c r="L331" s="52"/>
      <c r="M331" s="52" t="str">
        <f t="shared" si="65"/>
        <v/>
      </c>
      <c r="N331" s="52"/>
      <c r="O331" s="52" t="str">
        <f t="shared" si="66"/>
        <v/>
      </c>
      <c r="P331" s="52">
        <f>SUM(K331,M331,O331)</f>
        <v>0</v>
      </c>
      <c r="Q331" s="74"/>
      <c r="R331" s="75" t="str">
        <f>"제"&amp;VLOOKUP($I:$I,[4]목록!$A:$M,2,FALSE)&amp;"호표"</f>
        <v>제225호표</v>
      </c>
      <c r="S331" s="83"/>
      <c r="T331" s="84"/>
      <c r="U331" s="84"/>
      <c r="X331" s="2"/>
      <c r="Y331" s="130">
        <v>95.35</v>
      </c>
    </row>
    <row r="332" spans="1:25" ht="18.75" customHeight="1">
      <c r="A332" s="7"/>
      <c r="B332" s="206"/>
      <c r="C332" s="87"/>
      <c r="D332" s="10" t="s">
        <v>255</v>
      </c>
      <c r="E332" s="8"/>
      <c r="F332" s="17" t="s">
        <v>256</v>
      </c>
      <c r="G332" s="7" t="s">
        <v>19</v>
      </c>
      <c r="H332" s="15">
        <v>40.119999999999997</v>
      </c>
      <c r="I332" s="82" t="str">
        <f t="shared" si="68"/>
        <v>스페셜도장마감퍼티포함, PT-03㎡</v>
      </c>
      <c r="J332" s="52"/>
      <c r="K332" s="52" t="str">
        <f t="shared" si="64"/>
        <v/>
      </c>
      <c r="L332" s="52"/>
      <c r="M332" s="52" t="str">
        <f t="shared" si="65"/>
        <v/>
      </c>
      <c r="N332" s="52"/>
      <c r="O332" s="52" t="str">
        <f t="shared" si="66"/>
        <v/>
      </c>
      <c r="P332" s="52">
        <f>SUM(K332,M332,O332)</f>
        <v>0</v>
      </c>
      <c r="Q332" s="74"/>
      <c r="R332" s="75" t="str">
        <f>"단가"&amp;VLOOKUP($I:$I,[4]단가!$A:$B,2,FALSE)&amp;"번"</f>
        <v>단가224번</v>
      </c>
      <c r="S332" s="83"/>
      <c r="T332" s="84"/>
      <c r="U332" s="84"/>
      <c r="X332" s="2"/>
      <c r="Y332" s="130" t="s">
        <v>425</v>
      </c>
    </row>
    <row r="333" spans="1:25" ht="18.75" customHeight="1">
      <c r="A333" s="7"/>
      <c r="B333" s="206"/>
      <c r="C333" s="87"/>
      <c r="D333" s="19" t="s">
        <v>251</v>
      </c>
      <c r="E333" s="8"/>
      <c r="F333" s="9" t="s">
        <v>252</v>
      </c>
      <c r="G333" s="7" t="s">
        <v>19</v>
      </c>
      <c r="H333" s="15">
        <v>6.96</v>
      </c>
      <c r="I333" s="82" t="str">
        <f t="shared" ref="I333:I349" si="74">CONCATENATE(D333,F333,G333)</f>
        <v>알판 MDF고밀도 MDF 9T㎡</v>
      </c>
      <c r="J333" s="52"/>
      <c r="K333" s="52" t="str">
        <f t="shared" si="64"/>
        <v/>
      </c>
      <c r="L333" s="52"/>
      <c r="M333" s="52" t="str">
        <f t="shared" si="65"/>
        <v/>
      </c>
      <c r="N333" s="52"/>
      <c r="O333" s="52" t="str">
        <f t="shared" si="66"/>
        <v/>
      </c>
      <c r="P333" s="52">
        <f t="shared" si="67"/>
        <v>0</v>
      </c>
      <c r="Q333" s="74"/>
      <c r="R333" s="75" t="str">
        <f>"제"&amp;VLOOKUP($I:$I,[4]목록!$A:$M,2,FALSE)&amp;"호표"</f>
        <v>제83호표</v>
      </c>
      <c r="S333" s="83"/>
      <c r="T333" s="84"/>
      <c r="U333" s="84"/>
      <c r="X333" s="2"/>
      <c r="Y333" s="130" t="s">
        <v>424</v>
      </c>
    </row>
    <row r="334" spans="1:25" ht="18.75" customHeight="1">
      <c r="A334" s="7"/>
      <c r="B334" s="206"/>
      <c r="C334" s="87"/>
      <c r="D334" s="10" t="s">
        <v>54</v>
      </c>
      <c r="E334" s="8"/>
      <c r="F334" s="17" t="s">
        <v>336</v>
      </c>
      <c r="G334" s="7" t="s">
        <v>19</v>
      </c>
      <c r="H334" s="15">
        <v>6.96</v>
      </c>
      <c r="I334" s="82" t="str">
        <f t="shared" si="74"/>
        <v>인테리어 필름 붙임SH-03, 알판마감㎡</v>
      </c>
      <c r="J334" s="52"/>
      <c r="K334" s="52" t="str">
        <f t="shared" si="64"/>
        <v/>
      </c>
      <c r="L334" s="52"/>
      <c r="M334" s="52" t="str">
        <f t="shared" si="65"/>
        <v/>
      </c>
      <c r="N334" s="52"/>
      <c r="O334" s="52" t="str">
        <f t="shared" si="66"/>
        <v/>
      </c>
      <c r="P334" s="52">
        <f t="shared" si="67"/>
        <v>0</v>
      </c>
      <c r="Q334" s="74"/>
      <c r="R334" s="75" t="str">
        <f>"제"&amp;VLOOKUP($I:$I,[4]목록!$A:$M,2,FALSE)&amp;"호표"</f>
        <v>제207호표</v>
      </c>
      <c r="S334" s="83"/>
      <c r="T334" s="84"/>
      <c r="U334" s="84"/>
      <c r="X334" s="2"/>
      <c r="Y334" s="130"/>
    </row>
    <row r="335" spans="1:25" ht="18.75" customHeight="1">
      <c r="A335" s="7"/>
      <c r="B335" s="206"/>
      <c r="C335" s="87"/>
      <c r="D335" s="10" t="s">
        <v>422</v>
      </c>
      <c r="E335" s="8"/>
      <c r="F335" s="17" t="s">
        <v>791</v>
      </c>
      <c r="G335" s="7" t="s">
        <v>19</v>
      </c>
      <c r="H335" s="15">
        <v>28.5</v>
      </c>
      <c r="I335" s="82" t="str">
        <f t="shared" si="74"/>
        <v>방화셔터기계, 가이드레일 일체 포함㎡</v>
      </c>
      <c r="J335" s="52"/>
      <c r="K335" s="52" t="str">
        <f t="shared" si="64"/>
        <v/>
      </c>
      <c r="L335" s="52"/>
      <c r="M335" s="52" t="str">
        <f t="shared" si="65"/>
        <v/>
      </c>
      <c r="N335" s="52"/>
      <c r="O335" s="52" t="str">
        <f t="shared" si="66"/>
        <v/>
      </c>
      <c r="P335" s="52">
        <f t="shared" si="67"/>
        <v>0</v>
      </c>
      <c r="Q335" s="74"/>
      <c r="R335" s="75" t="str">
        <f>"단가"&amp;VLOOKUP($I:$I,[4]단가!$A:$B,2,FALSE)&amp;"번"</f>
        <v>단가73번</v>
      </c>
      <c r="S335" s="83"/>
      <c r="T335" s="84"/>
      <c r="U335" s="84"/>
      <c r="X335" s="2"/>
      <c r="Y335" s="130" t="s">
        <v>426</v>
      </c>
    </row>
    <row r="336" spans="1:25" ht="18.75" customHeight="1">
      <c r="A336" s="7"/>
      <c r="B336" s="209"/>
      <c r="C336" s="87"/>
      <c r="D336" s="10"/>
      <c r="E336" s="8"/>
      <c r="F336" s="17"/>
      <c r="G336" s="7"/>
      <c r="H336" s="15"/>
      <c r="I336" s="82" t="str">
        <f t="shared" si="74"/>
        <v/>
      </c>
      <c r="J336" s="52"/>
      <c r="K336" s="52"/>
      <c r="L336" s="52"/>
      <c r="M336" s="52"/>
      <c r="N336" s="52"/>
      <c r="O336" s="52"/>
      <c r="P336" s="52"/>
      <c r="Q336" s="74"/>
      <c r="R336" s="75"/>
      <c r="S336" s="83"/>
      <c r="T336" s="84"/>
      <c r="U336" s="84"/>
      <c r="X336" s="105"/>
      <c r="Y336" s="106"/>
    </row>
    <row r="337" spans="1:25" ht="18.75" customHeight="1">
      <c r="A337" s="7"/>
      <c r="B337" s="86" t="s">
        <v>9</v>
      </c>
      <c r="C337" s="87"/>
      <c r="D337" s="10" t="s">
        <v>446</v>
      </c>
      <c r="E337" s="8"/>
      <c r="F337" s="17"/>
      <c r="G337" s="7"/>
      <c r="H337" s="15"/>
      <c r="I337" s="82" t="str">
        <f t="shared" si="74"/>
        <v>[북스토어, 직원라카룸]</v>
      </c>
      <c r="J337" s="52"/>
      <c r="K337" s="52"/>
      <c r="L337" s="52"/>
      <c r="M337" s="52"/>
      <c r="N337" s="52"/>
      <c r="O337" s="52"/>
      <c r="P337" s="52"/>
      <c r="Q337" s="74"/>
      <c r="R337" s="75"/>
      <c r="S337" s="83"/>
      <c r="T337" s="84"/>
      <c r="U337" s="84"/>
      <c r="X337" s="2"/>
      <c r="Y337" s="78"/>
    </row>
    <row r="338" spans="1:25" ht="18.75" customHeight="1">
      <c r="A338" s="7"/>
      <c r="B338" s="206" t="s">
        <v>764</v>
      </c>
      <c r="C338" s="87"/>
      <c r="D338" s="19" t="s">
        <v>216</v>
      </c>
      <c r="E338" s="8"/>
      <c r="F338" s="9" t="s">
        <v>513</v>
      </c>
      <c r="G338" s="7" t="s">
        <v>19</v>
      </c>
      <c r="H338" s="15">
        <v>39.229999999999997</v>
      </c>
      <c r="I338" s="82" t="str">
        <f t="shared" si="74"/>
        <v>ST'L 각파이프구조틀ㅁ-50*100*2.3T(S),@900㎡</v>
      </c>
      <c r="J338" s="52"/>
      <c r="K338" s="52" t="str">
        <f t="shared" ref="K338:K349" si="75">IF(J338="","",TRUNC(J338*$H338,0))</f>
        <v/>
      </c>
      <c r="L338" s="52"/>
      <c r="M338" s="52" t="str">
        <f t="shared" ref="M338:M349" si="76">IF(L338="","",TRUNC(L338*$H338,0))</f>
        <v/>
      </c>
      <c r="N338" s="52"/>
      <c r="O338" s="52" t="str">
        <f t="shared" ref="O338:O349" si="77">IF(N338="","",TRUNC(N338*$H338,0))</f>
        <v/>
      </c>
      <c r="P338" s="52">
        <f t="shared" ref="P338:P349" si="78">SUM(K338,M338,O338)</f>
        <v>0</v>
      </c>
      <c r="Q338" s="74"/>
      <c r="R338" s="75" t="str">
        <f>"제"&amp;VLOOKUP($I:$I,[4]목록!$A:$M,2,FALSE)&amp;"호표"</f>
        <v>제123호표</v>
      </c>
      <c r="S338" s="83"/>
      <c r="T338" s="84"/>
      <c r="U338" s="84"/>
      <c r="X338" s="2"/>
      <c r="Y338" s="130">
        <v>39.229999999999997</v>
      </c>
    </row>
    <row r="339" spans="1:25" ht="18.75" customHeight="1">
      <c r="A339" s="7"/>
      <c r="B339" s="206"/>
      <c r="C339" s="87"/>
      <c r="D339" s="19" t="s">
        <v>419</v>
      </c>
      <c r="E339" s="8"/>
      <c r="F339" s="9" t="s">
        <v>23</v>
      </c>
      <c r="G339" s="7" t="s">
        <v>19</v>
      </c>
      <c r="H339" s="15">
        <v>39.229999999999997</v>
      </c>
      <c r="I339" s="82" t="str">
        <f t="shared" si="74"/>
        <v>경량철골구조틀M-BAR㎡</v>
      </c>
      <c r="J339" s="52"/>
      <c r="K339" s="52" t="str">
        <f t="shared" si="75"/>
        <v/>
      </c>
      <c r="L339" s="52"/>
      <c r="M339" s="52" t="str">
        <f t="shared" si="76"/>
        <v/>
      </c>
      <c r="N339" s="52"/>
      <c r="O339" s="52" t="str">
        <f t="shared" si="77"/>
        <v/>
      </c>
      <c r="P339" s="52">
        <f t="shared" si="78"/>
        <v>0</v>
      </c>
      <c r="Q339" s="74"/>
      <c r="R339" s="75" t="str">
        <f>"제"&amp;VLOOKUP($I:$I,[4]목록!$A:$M,2,FALSE)&amp;"호표"</f>
        <v>제193호표</v>
      </c>
      <c r="S339" s="83"/>
      <c r="T339" s="84"/>
      <c r="U339" s="84"/>
      <c r="X339" s="2"/>
      <c r="Y339" s="130">
        <v>39.229999999999997</v>
      </c>
    </row>
    <row r="340" spans="1:25" ht="18.75" customHeight="1">
      <c r="A340" s="7"/>
      <c r="B340" s="206"/>
      <c r="C340" s="87"/>
      <c r="D340" s="10" t="s">
        <v>85</v>
      </c>
      <c r="E340" s="8"/>
      <c r="F340" s="10" t="s">
        <v>432</v>
      </c>
      <c r="G340" s="7" t="s">
        <v>45</v>
      </c>
      <c r="H340" s="15">
        <v>30.56</v>
      </c>
      <c r="I340" s="82" t="str">
        <f t="shared" si="74"/>
        <v>AL 몰딩설치메지몰딩m</v>
      </c>
      <c r="J340" s="52"/>
      <c r="K340" s="52" t="str">
        <f t="shared" si="75"/>
        <v/>
      </c>
      <c r="L340" s="52"/>
      <c r="M340" s="52" t="str">
        <f t="shared" si="76"/>
        <v/>
      </c>
      <c r="N340" s="52"/>
      <c r="O340" s="52" t="str">
        <f t="shared" si="77"/>
        <v/>
      </c>
      <c r="P340" s="52">
        <f t="shared" si="78"/>
        <v>0</v>
      </c>
      <c r="Q340" s="74"/>
      <c r="R340" s="75" t="str">
        <f>"제"&amp;VLOOKUP($I:$I,[4]목록!$A:$M,2,FALSE)&amp;"호표"</f>
        <v>제195호표</v>
      </c>
      <c r="S340" s="83"/>
      <c r="T340" s="84"/>
      <c r="U340" s="84"/>
      <c r="X340" s="2"/>
      <c r="Y340" s="130" t="s">
        <v>447</v>
      </c>
    </row>
    <row r="341" spans="1:25" ht="18.75" customHeight="1">
      <c r="A341" s="7"/>
      <c r="B341" s="206"/>
      <c r="C341" s="87"/>
      <c r="D341" s="10" t="s">
        <v>466</v>
      </c>
      <c r="E341" s="8"/>
      <c r="F341" s="17" t="s">
        <v>420</v>
      </c>
      <c r="G341" s="7" t="s">
        <v>19</v>
      </c>
      <c r="H341" s="15">
        <v>39.229999999999997</v>
      </c>
      <c r="I341" s="82" t="str">
        <f t="shared" si="74"/>
        <v>일반석고보드 취부(천정)T=9.5*2PLY㎡</v>
      </c>
      <c r="J341" s="52"/>
      <c r="K341" s="52" t="str">
        <f t="shared" si="75"/>
        <v/>
      </c>
      <c r="L341" s="52"/>
      <c r="M341" s="52" t="str">
        <f t="shared" si="76"/>
        <v/>
      </c>
      <c r="N341" s="52"/>
      <c r="O341" s="52" t="str">
        <f t="shared" si="77"/>
        <v/>
      </c>
      <c r="P341" s="52">
        <f t="shared" si="78"/>
        <v>0</v>
      </c>
      <c r="Q341" s="74"/>
      <c r="R341" s="75" t="str">
        <f>"제"&amp;VLOOKUP($I:$I,[4]목록!$A:$M,2,FALSE)&amp;"호표"</f>
        <v>제202호표</v>
      </c>
      <c r="S341" s="83"/>
      <c r="T341" s="84"/>
      <c r="U341" s="84"/>
      <c r="X341" s="2"/>
      <c r="Y341" s="130">
        <v>39.229999999999997</v>
      </c>
    </row>
    <row r="342" spans="1:25" ht="18.75" customHeight="1">
      <c r="A342" s="7"/>
      <c r="B342" s="206"/>
      <c r="C342" s="87"/>
      <c r="D342" s="10" t="s">
        <v>421</v>
      </c>
      <c r="E342" s="8"/>
      <c r="F342" s="17" t="s">
        <v>26</v>
      </c>
      <c r="G342" s="7" t="s">
        <v>21</v>
      </c>
      <c r="H342" s="15">
        <v>2</v>
      </c>
      <c r="I342" s="82" t="str">
        <f t="shared" si="74"/>
        <v>갈바점검구450*450EA</v>
      </c>
      <c r="J342" s="52"/>
      <c r="K342" s="52" t="str">
        <f t="shared" si="75"/>
        <v/>
      </c>
      <c r="L342" s="52"/>
      <c r="M342" s="52" t="str">
        <f t="shared" si="76"/>
        <v/>
      </c>
      <c r="N342" s="52"/>
      <c r="O342" s="52" t="str">
        <f t="shared" si="77"/>
        <v/>
      </c>
      <c r="P342" s="52">
        <f t="shared" si="78"/>
        <v>0</v>
      </c>
      <c r="Q342" s="74"/>
      <c r="R342" s="75" t="str">
        <f>"제"&amp;VLOOKUP($I:$I,[4]목록!$A:$M,2,FALSE)&amp;"호표"</f>
        <v>제143호표</v>
      </c>
      <c r="S342" s="83"/>
      <c r="T342" s="84"/>
      <c r="U342" s="84"/>
      <c r="X342" s="2"/>
      <c r="Y342" s="130" t="s">
        <v>454</v>
      </c>
    </row>
    <row r="343" spans="1:25" ht="18.75" customHeight="1">
      <c r="A343" s="7"/>
      <c r="B343" s="206"/>
      <c r="C343" s="87"/>
      <c r="D343" s="10" t="s">
        <v>435</v>
      </c>
      <c r="E343" s="8"/>
      <c r="F343" s="17" t="s">
        <v>436</v>
      </c>
      <c r="G343" s="7" t="s">
        <v>19</v>
      </c>
      <c r="H343" s="15">
        <v>2.86</v>
      </c>
      <c r="I343" s="82" t="str">
        <f>CONCATENATE(D343,F343,G343)</f>
        <v>도장 바탕만들기(ALL PUTTY)천정면(석고보드,합판면)㎡</v>
      </c>
      <c r="J343" s="52"/>
      <c r="K343" s="52" t="str">
        <f t="shared" si="75"/>
        <v/>
      </c>
      <c r="L343" s="52"/>
      <c r="M343" s="52" t="str">
        <f t="shared" si="76"/>
        <v/>
      </c>
      <c r="N343" s="52"/>
      <c r="O343" s="52" t="str">
        <f t="shared" si="77"/>
        <v/>
      </c>
      <c r="P343" s="52">
        <f>SUM(K343,M343,O343)</f>
        <v>0</v>
      </c>
      <c r="Q343" s="74"/>
      <c r="R343" s="75" t="str">
        <f>"제"&amp;VLOOKUP($I:$I,[4]목록!$A:$M,2,FALSE)&amp;"호표"</f>
        <v>제214호표</v>
      </c>
      <c r="S343" s="83"/>
      <c r="T343" s="84"/>
      <c r="U343" s="84"/>
      <c r="X343" s="2"/>
      <c r="Y343" s="130">
        <v>2.86</v>
      </c>
    </row>
    <row r="344" spans="1:25" ht="18.75" customHeight="1">
      <c r="A344" s="7"/>
      <c r="B344" s="206"/>
      <c r="C344" s="87"/>
      <c r="D344" s="10" t="s">
        <v>433</v>
      </c>
      <c r="E344" s="8"/>
      <c r="F344" s="17" t="s">
        <v>434</v>
      </c>
      <c r="G344" s="7" t="s">
        <v>19</v>
      </c>
      <c r="H344" s="15">
        <v>2.86</v>
      </c>
      <c r="I344" s="82" t="str">
        <f t="shared" si="74"/>
        <v>PAINT(PT-01)지정V.P. 천정면㎡</v>
      </c>
      <c r="J344" s="52"/>
      <c r="K344" s="52" t="str">
        <f t="shared" si="75"/>
        <v/>
      </c>
      <c r="L344" s="52"/>
      <c r="M344" s="52" t="str">
        <f t="shared" si="76"/>
        <v/>
      </c>
      <c r="N344" s="52"/>
      <c r="O344" s="52" t="str">
        <f t="shared" si="77"/>
        <v/>
      </c>
      <c r="P344" s="52">
        <f t="shared" si="78"/>
        <v>0</v>
      </c>
      <c r="Q344" s="74"/>
      <c r="R344" s="75" t="str">
        <f>"제"&amp;VLOOKUP($I:$I,[4]목록!$A:$M,2,FALSE)&amp;"호표"</f>
        <v>제225호표</v>
      </c>
      <c r="S344" s="83"/>
      <c r="T344" s="84"/>
      <c r="U344" s="84"/>
      <c r="X344" s="2"/>
      <c r="Y344" s="130">
        <v>2.86</v>
      </c>
    </row>
    <row r="345" spans="1:25" ht="18.75" customHeight="1">
      <c r="A345" s="7"/>
      <c r="B345" s="206"/>
      <c r="C345" s="87"/>
      <c r="D345" s="10" t="s">
        <v>435</v>
      </c>
      <c r="E345" s="8"/>
      <c r="F345" s="17" t="s">
        <v>436</v>
      </c>
      <c r="G345" s="7" t="s">
        <v>19</v>
      </c>
      <c r="H345" s="15">
        <v>28.76</v>
      </c>
      <c r="I345" s="82" t="str">
        <f>CONCATENATE(D345,F345,G345)</f>
        <v>도장 바탕만들기(ALL PUTTY)천정면(석고보드,합판면)㎡</v>
      </c>
      <c r="J345" s="52"/>
      <c r="K345" s="52" t="str">
        <f t="shared" si="75"/>
        <v/>
      </c>
      <c r="L345" s="52"/>
      <c r="M345" s="52" t="str">
        <f t="shared" si="76"/>
        <v/>
      </c>
      <c r="N345" s="52"/>
      <c r="O345" s="52" t="str">
        <f t="shared" si="77"/>
        <v/>
      </c>
      <c r="P345" s="52">
        <f>SUM(K345,M345,O345)</f>
        <v>0</v>
      </c>
      <c r="Q345" s="74"/>
      <c r="R345" s="75" t="str">
        <f>"제"&amp;VLOOKUP($I:$I,[4]목록!$A:$M,2,FALSE)&amp;"호표"</f>
        <v>제214호표</v>
      </c>
      <c r="S345" s="83"/>
      <c r="T345" s="84"/>
      <c r="U345" s="84"/>
      <c r="X345" s="2"/>
      <c r="Y345" s="130">
        <v>28.76</v>
      </c>
    </row>
    <row r="346" spans="1:25" ht="18.75" customHeight="1">
      <c r="A346" s="7"/>
      <c r="B346" s="206"/>
      <c r="C346" s="87"/>
      <c r="D346" s="10" t="s">
        <v>452</v>
      </c>
      <c r="E346" s="8"/>
      <c r="F346" s="17" t="s">
        <v>434</v>
      </c>
      <c r="G346" s="7" t="s">
        <v>19</v>
      </c>
      <c r="H346" s="15">
        <v>28.76</v>
      </c>
      <c r="I346" s="82" t="str">
        <f t="shared" si="74"/>
        <v>PAINT(PT-02)지정V.P. 천정면㎡</v>
      </c>
      <c r="J346" s="52"/>
      <c r="K346" s="52" t="str">
        <f t="shared" si="75"/>
        <v/>
      </c>
      <c r="L346" s="52"/>
      <c r="M346" s="52" t="str">
        <f t="shared" si="76"/>
        <v/>
      </c>
      <c r="N346" s="52"/>
      <c r="O346" s="52" t="str">
        <f t="shared" si="77"/>
        <v/>
      </c>
      <c r="P346" s="52">
        <f t="shared" si="78"/>
        <v>0</v>
      </c>
      <c r="Q346" s="74"/>
      <c r="R346" s="75" t="str">
        <f>"제"&amp;VLOOKUP($I:$I,[4]목록!$A:$M,2,FALSE)&amp;"호표"</f>
        <v>제226호표</v>
      </c>
      <c r="S346" s="83"/>
      <c r="T346" s="84"/>
      <c r="U346" s="84"/>
      <c r="X346" s="2"/>
      <c r="Y346" s="130">
        <v>28.76</v>
      </c>
    </row>
    <row r="347" spans="1:25" ht="18.75" customHeight="1">
      <c r="A347" s="7"/>
      <c r="B347" s="206" t="s">
        <v>449</v>
      </c>
      <c r="C347" s="87"/>
      <c r="D347" s="10" t="s">
        <v>220</v>
      </c>
      <c r="E347" s="8"/>
      <c r="F347" s="17" t="s">
        <v>450</v>
      </c>
      <c r="G347" s="7" t="s">
        <v>19</v>
      </c>
      <c r="H347" s="15">
        <v>8.6</v>
      </c>
      <c r="I347" s="82" t="str">
        <f t="shared" si="74"/>
        <v>합판보강T=9*1PLY㎡</v>
      </c>
      <c r="J347" s="52"/>
      <c r="K347" s="52" t="str">
        <f t="shared" si="75"/>
        <v/>
      </c>
      <c r="L347" s="52"/>
      <c r="M347" s="52" t="str">
        <f t="shared" si="76"/>
        <v/>
      </c>
      <c r="N347" s="52"/>
      <c r="O347" s="52" t="str">
        <f t="shared" si="77"/>
        <v/>
      </c>
      <c r="P347" s="52">
        <f t="shared" si="78"/>
        <v>0</v>
      </c>
      <c r="Q347" s="74"/>
      <c r="R347" s="75" t="str">
        <f>"제"&amp;VLOOKUP($I:$I,[4]목록!$A:$M,2,FALSE)&amp;"호표"</f>
        <v>제80호표</v>
      </c>
      <c r="S347" s="83"/>
      <c r="T347" s="84"/>
      <c r="U347" s="84"/>
      <c r="X347" s="2"/>
      <c r="Y347" s="130" t="s">
        <v>448</v>
      </c>
    </row>
    <row r="348" spans="1:25" ht="18.75" customHeight="1">
      <c r="A348" s="7"/>
      <c r="B348" s="206" t="s">
        <v>449</v>
      </c>
      <c r="C348" s="87"/>
      <c r="D348" s="10" t="s">
        <v>346</v>
      </c>
      <c r="E348" s="8"/>
      <c r="F348" s="17" t="s">
        <v>451</v>
      </c>
      <c r="G348" s="7" t="s">
        <v>19</v>
      </c>
      <c r="H348" s="15">
        <v>8.6</v>
      </c>
      <c r="I348" s="82" t="str">
        <f t="shared" si="74"/>
        <v>MDF 취부고밀도 MDF 9T㎡</v>
      </c>
      <c r="J348" s="52"/>
      <c r="K348" s="52" t="str">
        <f t="shared" si="75"/>
        <v/>
      </c>
      <c r="L348" s="52"/>
      <c r="M348" s="52" t="str">
        <f t="shared" si="76"/>
        <v/>
      </c>
      <c r="N348" s="52"/>
      <c r="O348" s="52" t="str">
        <f t="shared" si="77"/>
        <v/>
      </c>
      <c r="P348" s="52">
        <f t="shared" si="78"/>
        <v>0</v>
      </c>
      <c r="Q348" s="74"/>
      <c r="R348" s="75" t="str">
        <f>"제"&amp;VLOOKUP($I:$I,[4]목록!$A:$M,2,FALSE)&amp;"호표"</f>
        <v>제84호표</v>
      </c>
      <c r="S348" s="83"/>
      <c r="T348" s="84"/>
      <c r="U348" s="84"/>
      <c r="X348" s="2"/>
      <c r="Y348" s="130" t="s">
        <v>448</v>
      </c>
    </row>
    <row r="349" spans="1:25" ht="18.75" customHeight="1">
      <c r="A349" s="7"/>
      <c r="B349" s="206" t="s">
        <v>449</v>
      </c>
      <c r="C349" s="87"/>
      <c r="D349" s="10" t="s">
        <v>54</v>
      </c>
      <c r="E349" s="8"/>
      <c r="F349" s="17" t="s">
        <v>336</v>
      </c>
      <c r="G349" s="7" t="s">
        <v>19</v>
      </c>
      <c r="H349" s="15">
        <v>8.6</v>
      </c>
      <c r="I349" s="82" t="str">
        <f t="shared" si="74"/>
        <v>인테리어 필름 붙임SH-03, 알판마감㎡</v>
      </c>
      <c r="J349" s="52"/>
      <c r="K349" s="52" t="str">
        <f t="shared" si="75"/>
        <v/>
      </c>
      <c r="L349" s="52"/>
      <c r="M349" s="52" t="str">
        <f t="shared" si="76"/>
        <v/>
      </c>
      <c r="N349" s="52"/>
      <c r="O349" s="52" t="str">
        <f t="shared" si="77"/>
        <v/>
      </c>
      <c r="P349" s="52">
        <f t="shared" si="78"/>
        <v>0</v>
      </c>
      <c r="Q349" s="74"/>
      <c r="R349" s="75" t="str">
        <f>"제"&amp;VLOOKUP($I:$I,[4]목록!$A:$M,2,FALSE)&amp;"호표"</f>
        <v>제207호표</v>
      </c>
      <c r="S349" s="83"/>
      <c r="T349" s="84"/>
      <c r="U349" s="84"/>
      <c r="X349" s="2"/>
      <c r="Y349" s="130" t="s">
        <v>448</v>
      </c>
    </row>
    <row r="350" spans="1:25" ht="18.75" customHeight="1">
      <c r="A350" s="7"/>
      <c r="B350" s="209"/>
      <c r="C350" s="87"/>
      <c r="D350" s="10"/>
      <c r="E350" s="8"/>
      <c r="F350" s="17"/>
      <c r="G350" s="7"/>
      <c r="H350" s="15"/>
      <c r="I350" s="82" t="str">
        <f t="shared" ref="I350:I356" si="79">CONCATENATE(D350,F350,G350)</f>
        <v/>
      </c>
      <c r="J350" s="52"/>
      <c r="K350" s="52"/>
      <c r="L350" s="52"/>
      <c r="M350" s="52"/>
      <c r="N350" s="52"/>
      <c r="O350" s="52"/>
      <c r="P350" s="52"/>
      <c r="Q350" s="74"/>
      <c r="R350" s="75"/>
      <c r="S350" s="83"/>
      <c r="T350" s="84"/>
      <c r="U350" s="84"/>
      <c r="X350" s="105"/>
      <c r="Y350" s="106"/>
    </row>
    <row r="351" spans="1:25" ht="18.75" customHeight="1">
      <c r="A351" s="7"/>
      <c r="B351" s="86" t="s">
        <v>9</v>
      </c>
      <c r="C351" s="87"/>
      <c r="D351" s="10" t="s">
        <v>318</v>
      </c>
      <c r="E351" s="8"/>
      <c r="F351" s="17"/>
      <c r="G351" s="7"/>
      <c r="H351" s="15"/>
      <c r="I351" s="82" t="str">
        <f t="shared" si="79"/>
        <v>[소그룹실]</v>
      </c>
      <c r="J351" s="52"/>
      <c r="K351" s="52"/>
      <c r="L351" s="52"/>
      <c r="M351" s="52"/>
      <c r="N351" s="52"/>
      <c r="O351" s="52"/>
      <c r="P351" s="52"/>
      <c r="Q351" s="74"/>
      <c r="R351" s="75"/>
      <c r="S351" s="83"/>
      <c r="T351" s="84"/>
      <c r="U351" s="84"/>
      <c r="X351" s="2"/>
      <c r="Y351" s="78"/>
    </row>
    <row r="352" spans="1:25" ht="18.75" customHeight="1">
      <c r="A352" s="7"/>
      <c r="B352" s="206" t="s">
        <v>764</v>
      </c>
      <c r="C352" s="87"/>
      <c r="D352" s="19" t="s">
        <v>216</v>
      </c>
      <c r="E352" s="8"/>
      <c r="F352" s="9" t="s">
        <v>513</v>
      </c>
      <c r="G352" s="7" t="s">
        <v>19</v>
      </c>
      <c r="H352" s="15">
        <v>34.26</v>
      </c>
      <c r="I352" s="82" t="str">
        <f t="shared" si="79"/>
        <v>ST'L 각파이프구조틀ㅁ-50*100*2.3T(S),@900㎡</v>
      </c>
      <c r="J352" s="52"/>
      <c r="K352" s="52" t="str">
        <f t="shared" ref="K352:K362" si="80">IF(J352="","",TRUNC(J352*$H352,0))</f>
        <v/>
      </c>
      <c r="L352" s="52"/>
      <c r="M352" s="52" t="str">
        <f t="shared" ref="M352:M362" si="81">IF(L352="","",TRUNC(L352*$H352,0))</f>
        <v/>
      </c>
      <c r="N352" s="52"/>
      <c r="O352" s="52" t="str">
        <f t="shared" ref="O352:O362" si="82">IF(N352="","",TRUNC(N352*$H352,0))</f>
        <v/>
      </c>
      <c r="P352" s="52">
        <f t="shared" ref="P352:P357" si="83">SUM(K352,M352,O352)</f>
        <v>0</v>
      </c>
      <c r="Q352" s="74"/>
      <c r="R352" s="75" t="str">
        <f>"제"&amp;VLOOKUP($I:$I,[4]목록!$A:$M,2,FALSE)&amp;"호표"</f>
        <v>제123호표</v>
      </c>
      <c r="S352" s="83"/>
      <c r="T352" s="84"/>
      <c r="U352" s="84"/>
      <c r="X352" s="2"/>
      <c r="Y352" s="130">
        <v>34.26</v>
      </c>
    </row>
    <row r="353" spans="1:25" ht="18.75" customHeight="1">
      <c r="A353" s="7"/>
      <c r="B353" s="206"/>
      <c r="C353" s="87"/>
      <c r="D353" s="19" t="s">
        <v>419</v>
      </c>
      <c r="E353" s="8"/>
      <c r="F353" s="9" t="s">
        <v>23</v>
      </c>
      <c r="G353" s="7" t="s">
        <v>19</v>
      </c>
      <c r="H353" s="15">
        <v>34.26</v>
      </c>
      <c r="I353" s="82" t="str">
        <f t="shared" si="79"/>
        <v>경량철골구조틀M-BAR㎡</v>
      </c>
      <c r="J353" s="52"/>
      <c r="K353" s="52" t="str">
        <f t="shared" si="80"/>
        <v/>
      </c>
      <c r="L353" s="52"/>
      <c r="M353" s="52" t="str">
        <f t="shared" si="81"/>
        <v/>
      </c>
      <c r="N353" s="52"/>
      <c r="O353" s="52" t="str">
        <f t="shared" si="82"/>
        <v/>
      </c>
      <c r="P353" s="52">
        <f t="shared" si="83"/>
        <v>0</v>
      </c>
      <c r="Q353" s="74"/>
      <c r="R353" s="75" t="str">
        <f>"제"&amp;VLOOKUP($I:$I,[4]목록!$A:$M,2,FALSE)&amp;"호표"</f>
        <v>제193호표</v>
      </c>
      <c r="S353" s="83"/>
      <c r="T353" s="84"/>
      <c r="U353" s="84"/>
      <c r="X353" s="2"/>
      <c r="Y353" s="130">
        <v>34.26</v>
      </c>
    </row>
    <row r="354" spans="1:25" ht="18.75" customHeight="1">
      <c r="A354" s="7"/>
      <c r="B354" s="206"/>
      <c r="C354" s="87"/>
      <c r="D354" s="10" t="s">
        <v>85</v>
      </c>
      <c r="E354" s="8"/>
      <c r="F354" s="10" t="s">
        <v>432</v>
      </c>
      <c r="G354" s="7" t="s">
        <v>20</v>
      </c>
      <c r="H354" s="15">
        <v>38.340000000000003</v>
      </c>
      <c r="I354" s="82" t="str">
        <f t="shared" si="79"/>
        <v>AL 몰딩설치메지몰딩m</v>
      </c>
      <c r="J354" s="52"/>
      <c r="K354" s="52" t="str">
        <f t="shared" si="80"/>
        <v/>
      </c>
      <c r="L354" s="52"/>
      <c r="M354" s="52" t="str">
        <f t="shared" si="81"/>
        <v/>
      </c>
      <c r="N354" s="52"/>
      <c r="O354" s="52" t="str">
        <f t="shared" si="82"/>
        <v/>
      </c>
      <c r="P354" s="52">
        <f t="shared" si="83"/>
        <v>0</v>
      </c>
      <c r="Q354" s="74"/>
      <c r="R354" s="75" t="str">
        <f>"제"&amp;VLOOKUP($I:$I,[4]목록!$A:$M,2,FALSE)&amp;"호표"</f>
        <v>제195호표</v>
      </c>
      <c r="S354" s="83"/>
      <c r="T354" s="84"/>
      <c r="U354" s="84"/>
      <c r="X354" s="2"/>
      <c r="Y354" s="130" t="s">
        <v>459</v>
      </c>
    </row>
    <row r="355" spans="1:25" ht="18.75" customHeight="1">
      <c r="A355" s="7"/>
      <c r="B355" s="206"/>
      <c r="C355" s="87"/>
      <c r="D355" s="10" t="s">
        <v>466</v>
      </c>
      <c r="E355" s="8"/>
      <c r="F355" s="17" t="s">
        <v>218</v>
      </c>
      <c r="G355" s="7" t="s">
        <v>19</v>
      </c>
      <c r="H355" s="15">
        <v>34.26</v>
      </c>
      <c r="I355" s="82" t="str">
        <f t="shared" si="79"/>
        <v>일반석고보드 취부(천정)T=9.5*1PLY㎡</v>
      </c>
      <c r="J355" s="52"/>
      <c r="K355" s="52" t="str">
        <f t="shared" si="80"/>
        <v/>
      </c>
      <c r="L355" s="52"/>
      <c r="M355" s="52" t="str">
        <f t="shared" si="81"/>
        <v/>
      </c>
      <c r="N355" s="52"/>
      <c r="O355" s="52" t="str">
        <f t="shared" si="82"/>
        <v/>
      </c>
      <c r="P355" s="52">
        <f t="shared" si="83"/>
        <v>0</v>
      </c>
      <c r="Q355" s="74"/>
      <c r="R355" s="75" t="str">
        <f>"제"&amp;VLOOKUP($I:$I,[4]목록!$A:$M,2,FALSE)&amp;"호표"</f>
        <v>제201호표</v>
      </c>
      <c r="S355" s="83"/>
      <c r="T355" s="84"/>
      <c r="U355" s="84"/>
      <c r="X355" s="2"/>
      <c r="Y355" s="130">
        <v>34.26</v>
      </c>
    </row>
    <row r="356" spans="1:25" ht="18.75" customHeight="1">
      <c r="A356" s="7"/>
      <c r="B356" s="206"/>
      <c r="C356" s="87"/>
      <c r="D356" s="10" t="s">
        <v>466</v>
      </c>
      <c r="E356" s="8"/>
      <c r="F356" s="17" t="s">
        <v>465</v>
      </c>
      <c r="G356" s="7" t="s">
        <v>19</v>
      </c>
      <c r="H356" s="15">
        <v>20.32</v>
      </c>
      <c r="I356" s="82" t="str">
        <f t="shared" si="79"/>
        <v>일반석고보드 취부(천정)T=12.5*1PLY㎡</v>
      </c>
      <c r="J356" s="52"/>
      <c r="K356" s="52" t="str">
        <f t="shared" si="80"/>
        <v/>
      </c>
      <c r="L356" s="52"/>
      <c r="M356" s="52" t="str">
        <f t="shared" si="81"/>
        <v/>
      </c>
      <c r="N356" s="52"/>
      <c r="O356" s="52" t="str">
        <f t="shared" si="82"/>
        <v/>
      </c>
      <c r="P356" s="52">
        <f t="shared" si="83"/>
        <v>0</v>
      </c>
      <c r="Q356" s="74"/>
      <c r="R356" s="75" t="str">
        <f>"제"&amp;VLOOKUP($I:$I,[4]목록!$A:$M,2,FALSE)&amp;"호표"</f>
        <v>제203호표</v>
      </c>
      <c r="S356" s="83"/>
      <c r="T356" s="84"/>
      <c r="U356" s="84"/>
      <c r="X356" s="2"/>
      <c r="Y356" s="130" t="s">
        <v>460</v>
      </c>
    </row>
    <row r="357" spans="1:25" ht="18.75" customHeight="1">
      <c r="A357" s="7"/>
      <c r="B357" s="206"/>
      <c r="C357" s="87"/>
      <c r="D357" s="10" t="s">
        <v>596</v>
      </c>
      <c r="E357" s="8"/>
      <c r="F357" s="17" t="s">
        <v>467</v>
      </c>
      <c r="G357" s="7" t="s">
        <v>19</v>
      </c>
      <c r="H357" s="15">
        <v>13.94</v>
      </c>
      <c r="I357" s="82" t="str">
        <f>CONCATENATE(D357,F357,G357)</f>
        <v>포글보드 취부포글 Solo 6/18R㎡</v>
      </c>
      <c r="J357" s="52"/>
      <c r="K357" s="52" t="str">
        <f t="shared" si="80"/>
        <v/>
      </c>
      <c r="L357" s="52"/>
      <c r="M357" s="52" t="str">
        <f t="shared" si="81"/>
        <v/>
      </c>
      <c r="N357" s="52"/>
      <c r="O357" s="52" t="str">
        <f t="shared" si="82"/>
        <v/>
      </c>
      <c r="P357" s="52">
        <f t="shared" si="83"/>
        <v>0</v>
      </c>
      <c r="Q357" s="74"/>
      <c r="R357" s="75" t="str">
        <f>"단가"&amp;VLOOKUP($I:$I,[4]단가!$A:$B,2,FALSE)&amp;"번"</f>
        <v>단가240번</v>
      </c>
      <c r="S357" s="83"/>
      <c r="T357" s="84"/>
      <c r="U357" s="84"/>
      <c r="X357" s="2"/>
      <c r="Y357" s="130" t="s">
        <v>461</v>
      </c>
    </row>
    <row r="358" spans="1:25" ht="18.75" customHeight="1">
      <c r="A358" s="7"/>
      <c r="B358" s="206"/>
      <c r="C358" s="87"/>
      <c r="D358" s="10" t="s">
        <v>435</v>
      </c>
      <c r="E358" s="8"/>
      <c r="F358" s="17" t="s">
        <v>436</v>
      </c>
      <c r="G358" s="7" t="s">
        <v>19</v>
      </c>
      <c r="H358" s="15">
        <v>34.26</v>
      </c>
      <c r="I358" s="82" t="str">
        <f>CONCATENATE(D358,F358,G358)</f>
        <v>도장 바탕만들기(ALL PUTTY)천정면(석고보드,합판면)㎡</v>
      </c>
      <c r="J358" s="52"/>
      <c r="K358" s="52" t="str">
        <f>IF(J358="","",TRUNC(J358*$H358,0))</f>
        <v/>
      </c>
      <c r="L358" s="52"/>
      <c r="M358" s="52" t="str">
        <f>IF(L358="","",TRUNC(L358*$H358,0))</f>
        <v/>
      </c>
      <c r="N358" s="52"/>
      <c r="O358" s="52" t="str">
        <f>IF(N358="","",TRUNC(N358*$H358,0))</f>
        <v/>
      </c>
      <c r="P358" s="52">
        <f>SUM(K358,M358,O358)</f>
        <v>0</v>
      </c>
      <c r="Q358" s="74"/>
      <c r="R358" s="75" t="str">
        <f>"제"&amp;VLOOKUP($I:$I,[4]목록!$A:$M,2,FALSE)&amp;"호표"</f>
        <v>제214호표</v>
      </c>
      <c r="S358" s="83"/>
      <c r="T358" s="84"/>
      <c r="U358" s="84"/>
      <c r="X358" s="2"/>
      <c r="Y358" s="130">
        <v>34.26</v>
      </c>
    </row>
    <row r="359" spans="1:25" ht="18.75" customHeight="1">
      <c r="A359" s="7"/>
      <c r="B359" s="206"/>
      <c r="C359" s="87"/>
      <c r="D359" s="10" t="s">
        <v>433</v>
      </c>
      <c r="E359" s="8"/>
      <c r="F359" s="17" t="s">
        <v>434</v>
      </c>
      <c r="G359" s="7" t="s">
        <v>19</v>
      </c>
      <c r="H359" s="15">
        <v>34.26</v>
      </c>
      <c r="I359" s="82" t="str">
        <f>CONCATENATE(D359,F359,G359)</f>
        <v>PAINT(PT-01)지정V.P. 천정면㎡</v>
      </c>
      <c r="J359" s="52"/>
      <c r="K359" s="52" t="str">
        <f t="shared" si="80"/>
        <v/>
      </c>
      <c r="L359" s="52"/>
      <c r="M359" s="52" t="str">
        <f t="shared" si="81"/>
        <v/>
      </c>
      <c r="N359" s="52"/>
      <c r="O359" s="52" t="str">
        <f t="shared" si="82"/>
        <v/>
      </c>
      <c r="P359" s="52">
        <f>SUM(K359,M359,O359)</f>
        <v>0</v>
      </c>
      <c r="Q359" s="74"/>
      <c r="R359" s="75" t="str">
        <f>"제"&amp;VLOOKUP($I:$I,[4]목록!$A:$M,2,FALSE)&amp;"호표"</f>
        <v>제225호표</v>
      </c>
      <c r="S359" s="83"/>
      <c r="T359" s="84"/>
      <c r="U359" s="84"/>
      <c r="X359" s="2"/>
      <c r="Y359" s="130">
        <v>34.26</v>
      </c>
    </row>
    <row r="360" spans="1:25" ht="18.75" customHeight="1">
      <c r="A360" s="7"/>
      <c r="B360" s="206" t="s">
        <v>449</v>
      </c>
      <c r="C360" s="87"/>
      <c r="D360" s="10" t="s">
        <v>220</v>
      </c>
      <c r="E360" s="8"/>
      <c r="F360" s="17" t="s">
        <v>463</v>
      </c>
      <c r="G360" s="7" t="s">
        <v>19</v>
      </c>
      <c r="H360" s="15">
        <v>7.77</v>
      </c>
      <c r="I360" s="82" t="str">
        <f>CONCATENATE(D360,F360,G360)</f>
        <v>합판보강T=9*1PLY㎡</v>
      </c>
      <c r="J360" s="52"/>
      <c r="K360" s="52" t="str">
        <f t="shared" si="80"/>
        <v/>
      </c>
      <c r="L360" s="52"/>
      <c r="M360" s="52" t="str">
        <f t="shared" si="81"/>
        <v/>
      </c>
      <c r="N360" s="52"/>
      <c r="O360" s="52" t="str">
        <f t="shared" si="82"/>
        <v/>
      </c>
      <c r="P360" s="52">
        <f>SUM(K360,M360,O360)</f>
        <v>0</v>
      </c>
      <c r="Q360" s="74"/>
      <c r="R360" s="75" t="str">
        <f>"제"&amp;VLOOKUP($I:$I,[4]목록!$A:$M,2,FALSE)&amp;"호표"</f>
        <v>제80호표</v>
      </c>
      <c r="S360" s="83"/>
      <c r="T360" s="84"/>
      <c r="U360" s="84"/>
      <c r="X360" s="2"/>
      <c r="Y360" s="130" t="s">
        <v>462</v>
      </c>
    </row>
    <row r="361" spans="1:25" ht="18.75" customHeight="1">
      <c r="A361" s="7"/>
      <c r="B361" s="206" t="s">
        <v>449</v>
      </c>
      <c r="C361" s="87"/>
      <c r="D361" s="10" t="s">
        <v>346</v>
      </c>
      <c r="E361" s="8"/>
      <c r="F361" s="17" t="s">
        <v>464</v>
      </c>
      <c r="G361" s="7" t="s">
        <v>19</v>
      </c>
      <c r="H361" s="15">
        <v>7.77</v>
      </c>
      <c r="I361" s="82" t="str">
        <f t="shared" ref="I361:I369" si="84">CONCATENATE(D361,F361,G361)</f>
        <v>MDF 취부고밀도 MDF 9T㎡</v>
      </c>
      <c r="J361" s="52"/>
      <c r="K361" s="52" t="str">
        <f t="shared" si="80"/>
        <v/>
      </c>
      <c r="L361" s="52"/>
      <c r="M361" s="52" t="str">
        <f t="shared" si="81"/>
        <v/>
      </c>
      <c r="N361" s="52"/>
      <c r="O361" s="52" t="str">
        <f t="shared" si="82"/>
        <v/>
      </c>
      <c r="P361" s="52">
        <f>SUM(K361,M361,O361)</f>
        <v>0</v>
      </c>
      <c r="Q361" s="74"/>
      <c r="R361" s="75" t="str">
        <f>"제"&amp;VLOOKUP($I:$I,[4]목록!$A:$M,2,FALSE)&amp;"호표"</f>
        <v>제84호표</v>
      </c>
      <c r="S361" s="83"/>
      <c r="T361" s="84"/>
      <c r="U361" s="84"/>
      <c r="X361" s="2"/>
      <c r="Y361" s="130" t="s">
        <v>462</v>
      </c>
    </row>
    <row r="362" spans="1:25" ht="18.75" customHeight="1">
      <c r="A362" s="7"/>
      <c r="B362" s="206" t="s">
        <v>449</v>
      </c>
      <c r="C362" s="87"/>
      <c r="D362" s="10" t="s">
        <v>54</v>
      </c>
      <c r="E362" s="8"/>
      <c r="F362" s="17" t="s">
        <v>336</v>
      </c>
      <c r="G362" s="7" t="s">
        <v>19</v>
      </c>
      <c r="H362" s="15">
        <v>7.77</v>
      </c>
      <c r="I362" s="82" t="str">
        <f t="shared" si="84"/>
        <v>인테리어 필름 붙임SH-03, 알판마감㎡</v>
      </c>
      <c r="J362" s="52"/>
      <c r="K362" s="52" t="str">
        <f t="shared" si="80"/>
        <v/>
      </c>
      <c r="L362" s="52"/>
      <c r="M362" s="52" t="str">
        <f t="shared" si="81"/>
        <v/>
      </c>
      <c r="N362" s="52"/>
      <c r="O362" s="52" t="str">
        <f t="shared" si="82"/>
        <v/>
      </c>
      <c r="P362" s="52">
        <f>SUM(K362,M362,O362)</f>
        <v>0</v>
      </c>
      <c r="Q362" s="74"/>
      <c r="R362" s="75" t="str">
        <f>"제"&amp;VLOOKUP($I:$I,[4]목록!$A:$M,2,FALSE)&amp;"호표"</f>
        <v>제207호표</v>
      </c>
      <c r="S362" s="83"/>
      <c r="T362" s="84"/>
      <c r="U362" s="84"/>
      <c r="X362" s="2"/>
      <c r="Y362" s="130" t="s">
        <v>462</v>
      </c>
    </row>
    <row r="363" spans="1:25" ht="18.75" customHeight="1">
      <c r="A363" s="7"/>
      <c r="B363" s="209"/>
      <c r="C363" s="87"/>
      <c r="D363" s="10"/>
      <c r="E363" s="8"/>
      <c r="F363" s="17"/>
      <c r="G363" s="7"/>
      <c r="H363" s="15"/>
      <c r="I363" s="82" t="str">
        <f t="shared" si="84"/>
        <v/>
      </c>
      <c r="J363" s="52"/>
      <c r="K363" s="52"/>
      <c r="L363" s="52"/>
      <c r="M363" s="52"/>
      <c r="N363" s="52"/>
      <c r="O363" s="52"/>
      <c r="P363" s="52"/>
      <c r="Q363" s="74"/>
      <c r="R363" s="75"/>
      <c r="S363" s="83"/>
      <c r="T363" s="84"/>
      <c r="U363" s="84"/>
      <c r="X363" s="105"/>
      <c r="Y363" s="106"/>
    </row>
    <row r="364" spans="1:25" ht="18.75" customHeight="1">
      <c r="A364" s="7"/>
      <c r="B364" s="86" t="s">
        <v>9</v>
      </c>
      <c r="C364" s="87"/>
      <c r="D364" s="10" t="s">
        <v>335</v>
      </c>
      <c r="E364" s="8"/>
      <c r="F364" s="17" t="s">
        <v>480</v>
      </c>
      <c r="G364" s="7"/>
      <c r="H364" s="15"/>
      <c r="I364" s="82" t="str">
        <f t="shared" si="84"/>
        <v>[라운지](라운지,소그룹실,북스토어 노출부 포함)</v>
      </c>
      <c r="J364" s="52"/>
      <c r="K364" s="52"/>
      <c r="L364" s="52"/>
      <c r="M364" s="52"/>
      <c r="N364" s="52"/>
      <c r="O364" s="52"/>
      <c r="P364" s="52"/>
      <c r="Q364" s="74"/>
      <c r="R364" s="75"/>
      <c r="S364" s="83"/>
      <c r="T364" s="84"/>
      <c r="U364" s="84"/>
      <c r="X364" s="2"/>
      <c r="Y364" s="78"/>
    </row>
    <row r="365" spans="1:25" ht="18.75" customHeight="1">
      <c r="A365" s="7"/>
      <c r="B365" s="206" t="s">
        <v>483</v>
      </c>
      <c r="C365" s="87"/>
      <c r="D365" s="19" t="s">
        <v>468</v>
      </c>
      <c r="E365" s="8"/>
      <c r="F365" s="9" t="s">
        <v>481</v>
      </c>
      <c r="G365" s="7" t="s">
        <v>19</v>
      </c>
      <c r="H365" s="15">
        <v>288.11</v>
      </c>
      <c r="I365" s="82" t="str">
        <f t="shared" si="84"/>
        <v>흡음뿜칠뿜칠-9㎜(시공비 포함)㎡</v>
      </c>
      <c r="J365" s="52"/>
      <c r="K365" s="52" t="str">
        <f>IF(J365="","",TRUNC(J365*$H365,0))</f>
        <v/>
      </c>
      <c r="L365" s="52"/>
      <c r="M365" s="52" t="str">
        <f>IF(L365="","",TRUNC(L365*$H365,0))</f>
        <v/>
      </c>
      <c r="N365" s="52"/>
      <c r="O365" s="52" t="str">
        <f>IF(N365="","",TRUNC(N365*$H365,0))</f>
        <v/>
      </c>
      <c r="P365" s="52">
        <f t="shared" ref="P365:P374" si="85">SUM(K365,M365,O365)</f>
        <v>0</v>
      </c>
      <c r="Q365" s="74"/>
      <c r="R365" s="75" t="str">
        <f>"단가"&amp;VLOOKUP($I:$I,[4]단가!$A:$B,2,FALSE)&amp;"번"</f>
        <v>단가125번</v>
      </c>
      <c r="S365" s="83"/>
      <c r="T365" s="84"/>
      <c r="U365" s="84"/>
      <c r="X365" s="2"/>
      <c r="Y365" s="130">
        <v>288.11</v>
      </c>
    </row>
    <row r="366" spans="1:25" ht="18.75" customHeight="1">
      <c r="A366" s="7"/>
      <c r="B366" s="206" t="s">
        <v>483</v>
      </c>
      <c r="C366" s="87"/>
      <c r="D366" s="19" t="s">
        <v>482</v>
      </c>
      <c r="E366" s="8"/>
      <c r="F366" s="9" t="s">
        <v>434</v>
      </c>
      <c r="G366" s="7" t="s">
        <v>19</v>
      </c>
      <c r="H366" s="15">
        <v>288.11</v>
      </c>
      <c r="I366" s="82" t="str">
        <f t="shared" si="84"/>
        <v>PAINT(PT-02)지정V.P. 천정면㎡</v>
      </c>
      <c r="J366" s="52"/>
      <c r="K366" s="52" t="str">
        <f t="shared" ref="K366:K373" si="86">IF(J366="","",TRUNC(J366*$H366,0))</f>
        <v/>
      </c>
      <c r="L366" s="52"/>
      <c r="M366" s="52" t="str">
        <f t="shared" ref="M366:M373" si="87">IF(L366="","",TRUNC(L366*$H366,0))</f>
        <v/>
      </c>
      <c r="N366" s="52"/>
      <c r="O366" s="52" t="str">
        <f t="shared" ref="O366:O373" si="88">IF(N366="","",TRUNC(N366*$H366,0))</f>
        <v/>
      </c>
      <c r="P366" s="52">
        <f t="shared" si="85"/>
        <v>0</v>
      </c>
      <c r="Q366" s="74"/>
      <c r="R366" s="75" t="str">
        <f>"제"&amp;VLOOKUP($I:$I,[4]목록!$A:$M,2,FALSE)&amp;"호표"</f>
        <v>제226호표</v>
      </c>
      <c r="S366" s="83"/>
      <c r="T366" s="84"/>
      <c r="U366" s="84"/>
      <c r="X366" s="2"/>
      <c r="Y366" s="130">
        <v>288.11</v>
      </c>
    </row>
    <row r="367" spans="1:25" ht="18.75" customHeight="1">
      <c r="A367" s="7"/>
      <c r="B367" s="206"/>
      <c r="C367" s="87"/>
      <c r="D367" s="10" t="s">
        <v>559</v>
      </c>
      <c r="E367" s="8"/>
      <c r="F367" s="10" t="s">
        <v>512</v>
      </c>
      <c r="G367" s="7" t="s">
        <v>50</v>
      </c>
      <c r="H367" s="15">
        <v>206.16</v>
      </c>
      <c r="I367" s="82" t="str">
        <f t="shared" si="84"/>
        <v>ST'L 각파이프천장보강구조틀ㅁ-30*30*1.4T(S),@900㎡</v>
      </c>
      <c r="J367" s="52"/>
      <c r="K367" s="52" t="str">
        <f t="shared" si="86"/>
        <v/>
      </c>
      <c r="L367" s="52"/>
      <c r="M367" s="52" t="str">
        <f t="shared" si="87"/>
        <v/>
      </c>
      <c r="N367" s="52"/>
      <c r="O367" s="52" t="str">
        <f t="shared" si="88"/>
        <v/>
      </c>
      <c r="P367" s="52">
        <f t="shared" si="85"/>
        <v>0</v>
      </c>
      <c r="Q367" s="74"/>
      <c r="R367" s="75" t="str">
        <f>"제"&amp;VLOOKUP($I:$I,[4]목록!$A:$M,2,FALSE)&amp;"호표"</f>
        <v>제119호표</v>
      </c>
      <c r="S367" s="83"/>
      <c r="T367" s="84"/>
      <c r="U367" s="84"/>
      <c r="X367" s="2"/>
      <c r="Y367" s="130">
        <v>206.16</v>
      </c>
    </row>
    <row r="368" spans="1:25" ht="18.75" customHeight="1">
      <c r="A368" s="7"/>
      <c r="B368" s="206"/>
      <c r="C368" s="87"/>
      <c r="D368" s="10" t="s">
        <v>1018</v>
      </c>
      <c r="E368" s="8"/>
      <c r="F368" s="17" t="s">
        <v>487</v>
      </c>
      <c r="G368" s="7" t="s">
        <v>20</v>
      </c>
      <c r="H368" s="15">
        <v>89.2</v>
      </c>
      <c r="I368" s="82" t="str">
        <f t="shared" si="84"/>
        <v>Expended Metal 금속틀(도장포함)갈바1.6T,W(200*30+200+30)m</v>
      </c>
      <c r="J368" s="52"/>
      <c r="K368" s="52" t="str">
        <f t="shared" si="86"/>
        <v/>
      </c>
      <c r="L368" s="52"/>
      <c r="M368" s="52" t="str">
        <f t="shared" si="87"/>
        <v/>
      </c>
      <c r="N368" s="52"/>
      <c r="O368" s="52" t="str">
        <f t="shared" si="88"/>
        <v/>
      </c>
      <c r="P368" s="52">
        <f t="shared" si="85"/>
        <v>0</v>
      </c>
      <c r="Q368" s="74"/>
      <c r="R368" s="75" t="str">
        <f>"제"&amp;VLOOKUP($I:$I,[4]목록!$A:$M,2,FALSE)&amp;"호표"</f>
        <v>제156호표</v>
      </c>
      <c r="S368" s="83"/>
      <c r="T368" s="84"/>
      <c r="U368" s="84"/>
      <c r="X368" s="2"/>
      <c r="Y368" s="130" t="s">
        <v>477</v>
      </c>
    </row>
    <row r="369" spans="1:25" ht="18.75" customHeight="1">
      <c r="A369" s="7"/>
      <c r="B369" s="206"/>
      <c r="C369" s="87"/>
      <c r="D369" s="10" t="s">
        <v>1019</v>
      </c>
      <c r="E369" s="8"/>
      <c r="F369" s="17" t="s">
        <v>486</v>
      </c>
      <c r="G369" s="7" t="s">
        <v>20</v>
      </c>
      <c r="H369" s="15">
        <v>29.64</v>
      </c>
      <c r="I369" s="82" t="str">
        <f t="shared" si="84"/>
        <v>Expended Metal 조명박스(도장포함)갈바1.6T,W(10+20+30+150+30+20+10)m</v>
      </c>
      <c r="J369" s="52"/>
      <c r="K369" s="52" t="str">
        <f t="shared" si="86"/>
        <v/>
      </c>
      <c r="L369" s="52"/>
      <c r="M369" s="52" t="str">
        <f t="shared" si="87"/>
        <v/>
      </c>
      <c r="N369" s="52"/>
      <c r="O369" s="52" t="str">
        <f t="shared" si="88"/>
        <v/>
      </c>
      <c r="P369" s="52">
        <f t="shared" si="85"/>
        <v>0</v>
      </c>
      <c r="Q369" s="74"/>
      <c r="R369" s="75" t="str">
        <f>"제"&amp;VLOOKUP($I:$I,[4]목록!$A:$M,2,FALSE)&amp;"호표"</f>
        <v>제157호표</v>
      </c>
      <c r="S369" s="83"/>
      <c r="T369" s="84"/>
      <c r="U369" s="84"/>
      <c r="X369" s="2"/>
      <c r="Y369" s="130" t="s">
        <v>478</v>
      </c>
    </row>
    <row r="370" spans="1:25" ht="18.75" customHeight="1">
      <c r="A370" s="7"/>
      <c r="B370" s="206"/>
      <c r="C370" s="87"/>
      <c r="D370" s="10" t="s">
        <v>469</v>
      </c>
      <c r="E370" s="8"/>
      <c r="F370" s="17" t="s">
        <v>470</v>
      </c>
      <c r="G370" s="7" t="s">
        <v>21</v>
      </c>
      <c r="H370" s="15">
        <v>24</v>
      </c>
      <c r="I370" s="82" t="str">
        <f>CONCATENATE(D370,F370,G370)</f>
        <v>Expended Metal1170*1695EA</v>
      </c>
      <c r="J370" s="52"/>
      <c r="K370" s="52" t="str">
        <f>IF(J370="","",TRUNC(J370*$H370,0))</f>
        <v/>
      </c>
      <c r="L370" s="52"/>
      <c r="M370" s="52" t="str">
        <f>IF(L370="","",TRUNC(L370*$H370,0))</f>
        <v/>
      </c>
      <c r="N370" s="52"/>
      <c r="O370" s="52" t="str">
        <f>IF(N370="","",TRUNC(N370*$H370,0))</f>
        <v/>
      </c>
      <c r="P370" s="52">
        <f t="shared" si="85"/>
        <v>0</v>
      </c>
      <c r="Q370" s="74"/>
      <c r="R370" s="75" t="str">
        <f>"단가"&amp;VLOOKUP($I:$I,[4]단가!$A:$B,2,FALSE)&amp;"번"</f>
        <v>단가249번</v>
      </c>
      <c r="S370" s="83"/>
      <c r="T370" s="84"/>
      <c r="U370" s="84"/>
      <c r="X370" s="2"/>
      <c r="Y370" s="130" t="s">
        <v>479</v>
      </c>
    </row>
    <row r="371" spans="1:25" ht="18.75" customHeight="1">
      <c r="A371" s="7"/>
      <c r="B371" s="206"/>
      <c r="C371" s="87"/>
      <c r="D371" s="10" t="s">
        <v>990</v>
      </c>
      <c r="E371" s="8"/>
      <c r="F371" s="17" t="s">
        <v>471</v>
      </c>
      <c r="G371" s="7" t="s">
        <v>19</v>
      </c>
      <c r="H371" s="15">
        <v>53.5</v>
      </c>
      <c r="I371" s="82" t="str">
        <f>CONCATENATE(D371,F371,G371)</f>
        <v>Expended Metal 도장PT-01㎡</v>
      </c>
      <c r="J371" s="52"/>
      <c r="K371" s="52" t="str">
        <f>IF(J371="","",TRUNC(J371*$H371,0))</f>
        <v/>
      </c>
      <c r="L371" s="52"/>
      <c r="M371" s="52" t="str">
        <f>IF(L371="","",TRUNC(L371*$H371,0))</f>
        <v/>
      </c>
      <c r="N371" s="52"/>
      <c r="O371" s="52" t="str">
        <f>IF(N371="","",TRUNC(N371*$H371,0))</f>
        <v/>
      </c>
      <c r="P371" s="52">
        <f>SUM(K371,M371,O371)</f>
        <v>0</v>
      </c>
      <c r="Q371" s="74"/>
      <c r="R371" s="75" t="str">
        <f>"단가"&amp;VLOOKUP($I:$I,[4]단가!$A:$B,2,FALSE)&amp;"번"</f>
        <v>단가250번</v>
      </c>
      <c r="S371" s="83"/>
      <c r="T371" s="84"/>
      <c r="U371" s="84"/>
      <c r="X371" s="2"/>
      <c r="Y371" s="130" t="s">
        <v>485</v>
      </c>
    </row>
    <row r="372" spans="1:25" ht="18.75" customHeight="1">
      <c r="A372" s="7"/>
      <c r="B372" s="206"/>
      <c r="C372" s="87"/>
      <c r="D372" s="10" t="s">
        <v>991</v>
      </c>
      <c r="E372" s="8"/>
      <c r="F372" s="17" t="s">
        <v>472</v>
      </c>
      <c r="G372" s="7" t="s">
        <v>19</v>
      </c>
      <c r="H372" s="15">
        <v>152.66</v>
      </c>
      <c r="I372" s="82" t="str">
        <f>CONCATENATE(D372,F372,G372)</f>
        <v>스크린 루버30*150㎡</v>
      </c>
      <c r="J372" s="52"/>
      <c r="K372" s="52" t="str">
        <f>IF(J372="","",TRUNC(J372*$H372,0))</f>
        <v/>
      </c>
      <c r="L372" s="52"/>
      <c r="M372" s="52" t="str">
        <f>IF(L372="","",TRUNC(L372*$H372,0))</f>
        <v/>
      </c>
      <c r="N372" s="52"/>
      <c r="O372" s="52" t="str">
        <f>IF(N372="","",TRUNC(N372*$H372,0))</f>
        <v/>
      </c>
      <c r="P372" s="52">
        <f>SUM(K372,M372,O372)</f>
        <v>0</v>
      </c>
      <c r="Q372" s="74"/>
      <c r="R372" s="75" t="str">
        <f>"단가"&amp;VLOOKUP($I:$I,[4]단가!$A:$B,2,FALSE)&amp;"번"</f>
        <v>단가251번</v>
      </c>
      <c r="S372" s="83"/>
      <c r="T372" s="84"/>
      <c r="U372" s="84"/>
      <c r="X372" s="2"/>
      <c r="Y372" s="130" t="s">
        <v>484</v>
      </c>
    </row>
    <row r="373" spans="1:25" ht="18.75" customHeight="1">
      <c r="A373" s="7"/>
      <c r="B373" s="206"/>
      <c r="C373" s="87"/>
      <c r="D373" s="10" t="s">
        <v>473</v>
      </c>
      <c r="E373" s="8"/>
      <c r="F373" s="17" t="s">
        <v>474</v>
      </c>
      <c r="G373" s="7" t="s">
        <v>20</v>
      </c>
      <c r="H373" s="15">
        <v>3</v>
      </c>
      <c r="I373" s="82" t="str">
        <f>CONCATENATE(D373,F373,G373)</f>
        <v>레일조명 파이프보강ㅁ-30*30, 도장포함m</v>
      </c>
      <c r="J373" s="52"/>
      <c r="K373" s="52" t="str">
        <f t="shared" si="86"/>
        <v/>
      </c>
      <c r="L373" s="52"/>
      <c r="M373" s="52" t="str">
        <f t="shared" si="87"/>
        <v/>
      </c>
      <c r="N373" s="52"/>
      <c r="O373" s="52" t="str">
        <f t="shared" si="88"/>
        <v/>
      </c>
      <c r="P373" s="52">
        <f t="shared" si="85"/>
        <v>0</v>
      </c>
      <c r="Q373" s="74"/>
      <c r="R373" s="75" t="str">
        <f>"제"&amp;VLOOKUP($I:$I,[4]목록!$A:$M,2,FALSE)&amp;"호표"</f>
        <v>제121호표</v>
      </c>
      <c r="S373" s="83"/>
      <c r="T373" s="84"/>
      <c r="U373" s="84"/>
      <c r="X373" s="2"/>
      <c r="Y373" s="130">
        <v>3</v>
      </c>
    </row>
    <row r="374" spans="1:25" ht="18.75" customHeight="1">
      <c r="A374" s="7"/>
      <c r="B374" s="206"/>
      <c r="C374" s="87"/>
      <c r="D374" s="10" t="s">
        <v>475</v>
      </c>
      <c r="E374" s="8"/>
      <c r="F374" s="17" t="s">
        <v>476</v>
      </c>
      <c r="G374" s="7" t="s">
        <v>22</v>
      </c>
      <c r="H374" s="15">
        <v>1</v>
      </c>
      <c r="I374" s="82" t="str">
        <f t="shared" ref="I374:I381" si="89">CONCATENATE(D374,F374,G374)</f>
        <v>라운지 사인 구조물갈바,T=1.6, 도장, 조명 포함식</v>
      </c>
      <c r="J374" s="52"/>
      <c r="K374" s="52" t="str">
        <f>IF(J374="","",TRUNC(J374*$H374,0))</f>
        <v/>
      </c>
      <c r="L374" s="52"/>
      <c r="M374" s="52" t="str">
        <f>IF(L374="","",TRUNC(L374*$H374,0))</f>
        <v/>
      </c>
      <c r="N374" s="52"/>
      <c r="O374" s="52" t="str">
        <f>IF(N374="","",TRUNC(N374*$H374,0))</f>
        <v/>
      </c>
      <c r="P374" s="52">
        <f t="shared" si="85"/>
        <v>0</v>
      </c>
      <c r="Q374" s="74"/>
      <c r="R374" s="75" t="str">
        <f>"단가"&amp;VLOOKUP($I:$I,[4]단가!$A:$B,2,FALSE)&amp;"번"</f>
        <v>단가252번</v>
      </c>
      <c r="S374" s="83"/>
      <c r="T374" s="84"/>
      <c r="U374" s="84"/>
      <c r="X374" s="2"/>
      <c r="Y374" s="130">
        <v>1</v>
      </c>
    </row>
    <row r="375" spans="1:25" ht="18.75" customHeight="1">
      <c r="A375" s="7"/>
      <c r="B375" s="209"/>
      <c r="C375" s="87"/>
      <c r="D375" s="10"/>
      <c r="E375" s="8"/>
      <c r="F375" s="17"/>
      <c r="G375" s="7"/>
      <c r="H375" s="15"/>
      <c r="I375" s="82" t="str">
        <f t="shared" si="89"/>
        <v/>
      </c>
      <c r="J375" s="52"/>
      <c r="K375" s="52"/>
      <c r="L375" s="52"/>
      <c r="M375" s="52"/>
      <c r="N375" s="52"/>
      <c r="O375" s="52"/>
      <c r="P375" s="52"/>
      <c r="Q375" s="74"/>
      <c r="R375" s="75"/>
      <c r="S375" s="83"/>
      <c r="T375" s="84"/>
      <c r="U375" s="84"/>
      <c r="X375" s="105"/>
      <c r="Y375" s="106"/>
    </row>
    <row r="376" spans="1:25" ht="18.75" customHeight="1">
      <c r="A376" s="7"/>
      <c r="B376" s="86" t="s">
        <v>9</v>
      </c>
      <c r="C376" s="87"/>
      <c r="D376" s="10" t="s">
        <v>488</v>
      </c>
      <c r="E376" s="8"/>
      <c r="F376" s="17"/>
      <c r="G376" s="7"/>
      <c r="H376" s="15"/>
      <c r="I376" s="82" t="str">
        <f t="shared" si="89"/>
        <v>[동선, 계단천정]</v>
      </c>
      <c r="J376" s="52"/>
      <c r="K376" s="52"/>
      <c r="L376" s="52"/>
      <c r="M376" s="52"/>
      <c r="N376" s="52"/>
      <c r="O376" s="52"/>
      <c r="P376" s="52"/>
      <c r="Q376" s="74"/>
      <c r="R376" s="75"/>
      <c r="S376" s="83"/>
      <c r="T376" s="84"/>
      <c r="U376" s="84"/>
      <c r="X376" s="2"/>
      <c r="Y376" s="78"/>
    </row>
    <row r="377" spans="1:25" ht="18.75" customHeight="1">
      <c r="A377" s="7"/>
      <c r="B377" s="206"/>
      <c r="C377" s="87"/>
      <c r="D377" s="19" t="s">
        <v>419</v>
      </c>
      <c r="E377" s="8"/>
      <c r="F377" s="9" t="s">
        <v>23</v>
      </c>
      <c r="G377" s="7" t="s">
        <v>19</v>
      </c>
      <c r="H377" s="15">
        <v>304.54000000000002</v>
      </c>
      <c r="I377" s="82" t="str">
        <f t="shared" si="89"/>
        <v>경량철골구조틀M-BAR㎡</v>
      </c>
      <c r="J377" s="52"/>
      <c r="K377" s="52" t="str">
        <f t="shared" ref="K377:K386" si="90">IF(J377="","",TRUNC(J377*$H377,0))</f>
        <v/>
      </c>
      <c r="L377" s="52"/>
      <c r="M377" s="52" t="str">
        <f t="shared" ref="M377:M386" si="91">IF(L377="","",TRUNC(L377*$H377,0))</f>
        <v/>
      </c>
      <c r="N377" s="52"/>
      <c r="O377" s="52" t="str">
        <f t="shared" ref="O377:O386" si="92">IF(N377="","",TRUNC(N377*$H377,0))</f>
        <v/>
      </c>
      <c r="P377" s="52">
        <f t="shared" ref="P377:P382" si="93">SUM(K377,M377,O377)</f>
        <v>0</v>
      </c>
      <c r="Q377" s="74"/>
      <c r="R377" s="75" t="str">
        <f>"제"&amp;VLOOKUP($I:$I,[4]목록!$A:$M,2,FALSE)&amp;"호표"</f>
        <v>제193호표</v>
      </c>
      <c r="S377" s="83"/>
      <c r="T377" s="84"/>
      <c r="U377" s="84"/>
      <c r="X377" s="2"/>
      <c r="Y377" s="130">
        <v>304.54000000000002</v>
      </c>
    </row>
    <row r="378" spans="1:25" ht="18.75" customHeight="1">
      <c r="A378" s="7"/>
      <c r="B378" s="206"/>
      <c r="C378" s="87"/>
      <c r="D378" s="10" t="s">
        <v>85</v>
      </c>
      <c r="E378" s="8"/>
      <c r="F378" s="10" t="s">
        <v>432</v>
      </c>
      <c r="G378" s="7" t="s">
        <v>20</v>
      </c>
      <c r="H378" s="15">
        <v>32.65</v>
      </c>
      <c r="I378" s="82" t="str">
        <f t="shared" si="89"/>
        <v>AL 몰딩설치메지몰딩m</v>
      </c>
      <c r="J378" s="52"/>
      <c r="K378" s="52" t="str">
        <f t="shared" si="90"/>
        <v/>
      </c>
      <c r="L378" s="52"/>
      <c r="M378" s="52" t="str">
        <f t="shared" si="91"/>
        <v/>
      </c>
      <c r="N378" s="52"/>
      <c r="O378" s="52" t="str">
        <f t="shared" si="92"/>
        <v/>
      </c>
      <c r="P378" s="52">
        <f t="shared" si="93"/>
        <v>0</v>
      </c>
      <c r="Q378" s="74"/>
      <c r="R378" s="75" t="str">
        <f>"제"&amp;VLOOKUP($I:$I,[4]목록!$A:$M,2,FALSE)&amp;"호표"</f>
        <v>제195호표</v>
      </c>
      <c r="S378" s="83"/>
      <c r="T378" s="84"/>
      <c r="U378" s="84"/>
      <c r="X378" s="2"/>
      <c r="Y378" s="130" t="s">
        <v>489</v>
      </c>
    </row>
    <row r="379" spans="1:25" ht="18.75" customHeight="1">
      <c r="A379" s="7"/>
      <c r="B379" s="206" t="s">
        <v>494</v>
      </c>
      <c r="C379" s="87"/>
      <c r="D379" s="19" t="s">
        <v>431</v>
      </c>
      <c r="E379" s="8"/>
      <c r="F379" s="10" t="s">
        <v>456</v>
      </c>
      <c r="G379" s="7" t="s">
        <v>19</v>
      </c>
      <c r="H379" s="15">
        <v>89.24</v>
      </c>
      <c r="I379" s="82" t="str">
        <f t="shared" si="89"/>
        <v>ST'L 각파이프구조틀ㅁ-30*30*1.4T(S),@450㎡</v>
      </c>
      <c r="J379" s="52"/>
      <c r="K379" s="52" t="str">
        <f t="shared" si="90"/>
        <v/>
      </c>
      <c r="L379" s="52"/>
      <c r="M379" s="52" t="str">
        <f t="shared" si="91"/>
        <v/>
      </c>
      <c r="N379" s="52"/>
      <c r="O379" s="52" t="str">
        <f t="shared" si="92"/>
        <v/>
      </c>
      <c r="P379" s="52">
        <f t="shared" si="93"/>
        <v>0</v>
      </c>
      <c r="Q379" s="74"/>
      <c r="R379" s="75" t="str">
        <f>"제"&amp;VLOOKUP($I:$I,[4]목록!$A:$M,2,FALSE)&amp;"호표"</f>
        <v>제120호표</v>
      </c>
      <c r="S379" s="83"/>
      <c r="T379" s="84"/>
      <c r="U379" s="84"/>
      <c r="X379" s="2"/>
      <c r="Y379" s="130" t="s">
        <v>490</v>
      </c>
    </row>
    <row r="380" spans="1:25" ht="18.75" customHeight="1">
      <c r="A380" s="7"/>
      <c r="B380" s="206"/>
      <c r="C380" s="87"/>
      <c r="D380" s="10" t="s">
        <v>493</v>
      </c>
      <c r="E380" s="8"/>
      <c r="F380" s="17" t="s">
        <v>218</v>
      </c>
      <c r="G380" s="7" t="s">
        <v>19</v>
      </c>
      <c r="H380" s="15">
        <v>304.54000000000002</v>
      </c>
      <c r="I380" s="82" t="str">
        <f t="shared" si="89"/>
        <v>일반석고보드 취부(천정)T=9.5*1PLY㎡</v>
      </c>
      <c r="J380" s="52"/>
      <c r="K380" s="52" t="str">
        <f t="shared" si="90"/>
        <v/>
      </c>
      <c r="L380" s="52"/>
      <c r="M380" s="52" t="str">
        <f t="shared" si="91"/>
        <v/>
      </c>
      <c r="N380" s="52"/>
      <c r="O380" s="52" t="str">
        <f t="shared" si="92"/>
        <v/>
      </c>
      <c r="P380" s="52">
        <f t="shared" si="93"/>
        <v>0</v>
      </c>
      <c r="Q380" s="74"/>
      <c r="R380" s="75" t="str">
        <f>"제"&amp;VLOOKUP($I:$I,[4]목록!$A:$M,2,FALSE)&amp;"호표"</f>
        <v>제201호표</v>
      </c>
      <c r="S380" s="83"/>
      <c r="T380" s="84"/>
      <c r="U380" s="84"/>
      <c r="X380" s="2"/>
      <c r="Y380" s="130">
        <v>304.54000000000002</v>
      </c>
    </row>
    <row r="381" spans="1:25" ht="18.75" customHeight="1">
      <c r="A381" s="7"/>
      <c r="B381" s="206"/>
      <c r="C381" s="87"/>
      <c r="D381" s="10" t="s">
        <v>493</v>
      </c>
      <c r="E381" s="8"/>
      <c r="F381" s="17" t="s">
        <v>465</v>
      </c>
      <c r="G381" s="7" t="s">
        <v>19</v>
      </c>
      <c r="H381" s="15">
        <v>100.15</v>
      </c>
      <c r="I381" s="82" t="str">
        <f t="shared" si="89"/>
        <v>일반석고보드 취부(천정)T=12.5*1PLY㎡</v>
      </c>
      <c r="J381" s="52"/>
      <c r="K381" s="52" t="str">
        <f t="shared" si="90"/>
        <v/>
      </c>
      <c r="L381" s="52"/>
      <c r="M381" s="52" t="str">
        <f t="shared" si="91"/>
        <v/>
      </c>
      <c r="N381" s="52"/>
      <c r="O381" s="52" t="str">
        <f t="shared" si="92"/>
        <v/>
      </c>
      <c r="P381" s="52">
        <f t="shared" si="93"/>
        <v>0</v>
      </c>
      <c r="Q381" s="74"/>
      <c r="R381" s="75" t="str">
        <f>"제"&amp;VLOOKUP($I:$I,[4]목록!$A:$M,2,FALSE)&amp;"호표"</f>
        <v>제203호표</v>
      </c>
      <c r="S381" s="83"/>
      <c r="T381" s="84"/>
      <c r="U381" s="84"/>
      <c r="X381" s="2"/>
      <c r="Y381" s="130" t="s">
        <v>491</v>
      </c>
    </row>
    <row r="382" spans="1:25" ht="18.75" customHeight="1">
      <c r="A382" s="7"/>
      <c r="B382" s="206"/>
      <c r="C382" s="87"/>
      <c r="D382" s="10" t="s">
        <v>457</v>
      </c>
      <c r="E382" s="8"/>
      <c r="F382" s="17" t="s">
        <v>458</v>
      </c>
      <c r="G382" s="7" t="s">
        <v>19</v>
      </c>
      <c r="H382" s="15">
        <v>204.39</v>
      </c>
      <c r="I382" s="82" t="str">
        <f>CONCATENATE(D382,F382,G382)</f>
        <v>포글보드 취부포글 Solo 6/18R㎡</v>
      </c>
      <c r="J382" s="52"/>
      <c r="K382" s="52" t="str">
        <f t="shared" si="90"/>
        <v/>
      </c>
      <c r="L382" s="52"/>
      <c r="M382" s="52" t="str">
        <f t="shared" si="91"/>
        <v/>
      </c>
      <c r="N382" s="52"/>
      <c r="O382" s="52" t="str">
        <f t="shared" si="92"/>
        <v/>
      </c>
      <c r="P382" s="52">
        <f t="shared" si="93"/>
        <v>0</v>
      </c>
      <c r="Q382" s="74"/>
      <c r="R382" s="75" t="str">
        <f>"단가"&amp;VLOOKUP($I:$I,[4]단가!$A:$B,2,FALSE)&amp;"번"</f>
        <v>단가240번</v>
      </c>
      <c r="S382" s="83"/>
      <c r="T382" s="84"/>
      <c r="U382" s="84"/>
      <c r="X382" s="2"/>
      <c r="Y382" s="130">
        <v>204.39</v>
      </c>
    </row>
    <row r="383" spans="1:25" ht="18.75" customHeight="1">
      <c r="A383" s="7"/>
      <c r="B383" s="206"/>
      <c r="C383" s="87"/>
      <c r="D383" s="10" t="s">
        <v>493</v>
      </c>
      <c r="E383" s="8"/>
      <c r="F383" s="17" t="s">
        <v>420</v>
      </c>
      <c r="G383" s="7" t="s">
        <v>19</v>
      </c>
      <c r="H383" s="15">
        <v>89.24</v>
      </c>
      <c r="I383" s="82" t="str">
        <f>CONCATENATE(D383,F383,G383)</f>
        <v>일반석고보드 취부(천정)T=9.5*2PLY㎡</v>
      </c>
      <c r="J383" s="52"/>
      <c r="K383" s="52" t="str">
        <f t="shared" si="90"/>
        <v/>
      </c>
      <c r="L383" s="52"/>
      <c r="M383" s="52" t="str">
        <f t="shared" si="91"/>
        <v/>
      </c>
      <c r="N383" s="52"/>
      <c r="O383" s="52" t="str">
        <f t="shared" si="92"/>
        <v/>
      </c>
      <c r="P383" s="52">
        <f>SUM(K383,M383,O383)</f>
        <v>0</v>
      </c>
      <c r="Q383" s="74"/>
      <c r="R383" s="75" t="str">
        <f>"제"&amp;VLOOKUP($I:$I,[4]목록!$A:$M,2,FALSE)&amp;"호표"</f>
        <v>제202호표</v>
      </c>
      <c r="S383" s="83"/>
      <c r="T383" s="84"/>
      <c r="U383" s="84"/>
      <c r="X383" s="2"/>
      <c r="Y383" s="130">
        <v>89.24</v>
      </c>
    </row>
    <row r="384" spans="1:25" ht="18.75" customHeight="1">
      <c r="A384" s="7"/>
      <c r="B384" s="206"/>
      <c r="C384" s="87"/>
      <c r="D384" s="10" t="s">
        <v>421</v>
      </c>
      <c r="E384" s="8"/>
      <c r="F384" s="17" t="s">
        <v>26</v>
      </c>
      <c r="G384" s="7" t="s">
        <v>21</v>
      </c>
      <c r="H384" s="15">
        <v>8</v>
      </c>
      <c r="I384" s="82" t="str">
        <f>CONCATENATE(D384,F384,G384)</f>
        <v>갈바점검구450*450EA</v>
      </c>
      <c r="J384" s="52"/>
      <c r="K384" s="52" t="str">
        <f t="shared" si="90"/>
        <v/>
      </c>
      <c r="L384" s="52"/>
      <c r="M384" s="52" t="str">
        <f t="shared" si="91"/>
        <v/>
      </c>
      <c r="N384" s="52"/>
      <c r="O384" s="52" t="str">
        <f t="shared" si="92"/>
        <v/>
      </c>
      <c r="P384" s="52">
        <f>SUM(K384,M384,O384)</f>
        <v>0</v>
      </c>
      <c r="Q384" s="74"/>
      <c r="R384" s="75" t="str">
        <f>"제"&amp;VLOOKUP($I:$I,[4]목록!$A:$M,2,FALSE)&amp;"호표"</f>
        <v>제143호표</v>
      </c>
      <c r="S384" s="83"/>
      <c r="T384" s="84"/>
      <c r="U384" s="84"/>
      <c r="X384" s="2"/>
      <c r="Y384" s="130" t="s">
        <v>497</v>
      </c>
    </row>
    <row r="385" spans="1:25" ht="18.75" customHeight="1">
      <c r="A385" s="7"/>
      <c r="B385" s="206"/>
      <c r="C385" s="87"/>
      <c r="D385" s="10" t="s">
        <v>504</v>
      </c>
      <c r="E385" s="8"/>
      <c r="F385" s="17" t="s">
        <v>496</v>
      </c>
      <c r="G385" s="7" t="s">
        <v>20</v>
      </c>
      <c r="H385" s="15">
        <v>39.19</v>
      </c>
      <c r="I385" s="82" t="str">
        <f>CONCATENATE(D385,F385,G385)</f>
        <v>레일금속박스(도장포함)갈바1.6T,W(10+23+20+55+30+55+20+21+30)m</v>
      </c>
      <c r="J385" s="52"/>
      <c r="K385" s="52" t="str">
        <f t="shared" si="90"/>
        <v/>
      </c>
      <c r="L385" s="52"/>
      <c r="M385" s="52" t="str">
        <f t="shared" si="91"/>
        <v/>
      </c>
      <c r="N385" s="52"/>
      <c r="O385" s="52" t="str">
        <f t="shared" si="92"/>
        <v/>
      </c>
      <c r="P385" s="52">
        <f>SUM(K385,M385,O385)</f>
        <v>0</v>
      </c>
      <c r="Q385" s="74"/>
      <c r="R385" s="75" t="str">
        <f>"제"&amp;VLOOKUP($I:$I,[4]목록!$A:$M,2,FALSE)&amp;"호표"</f>
        <v>제151호표</v>
      </c>
      <c r="S385" s="83"/>
      <c r="T385" s="84"/>
      <c r="U385" s="84"/>
      <c r="X385" s="2"/>
      <c r="Y385" s="130">
        <v>39.19</v>
      </c>
    </row>
    <row r="386" spans="1:25" ht="18.75" customHeight="1">
      <c r="A386" s="7"/>
      <c r="B386" s="206"/>
      <c r="C386" s="87"/>
      <c r="D386" s="10" t="s">
        <v>435</v>
      </c>
      <c r="E386" s="8"/>
      <c r="F386" s="17" t="s">
        <v>436</v>
      </c>
      <c r="G386" s="7" t="s">
        <v>19</v>
      </c>
      <c r="H386" s="15">
        <v>393.78</v>
      </c>
      <c r="I386" s="82" t="str">
        <f>CONCATENATE(D386,F386,G386)</f>
        <v>도장 바탕만들기(ALL PUTTY)천정면(석고보드,합판면)㎡</v>
      </c>
      <c r="J386" s="52"/>
      <c r="K386" s="52" t="str">
        <f t="shared" si="90"/>
        <v/>
      </c>
      <c r="L386" s="52"/>
      <c r="M386" s="52" t="str">
        <f t="shared" si="91"/>
        <v/>
      </c>
      <c r="N386" s="52"/>
      <c r="O386" s="52" t="str">
        <f t="shared" si="92"/>
        <v/>
      </c>
      <c r="P386" s="52">
        <f>SUM(K386,M386,O386)</f>
        <v>0</v>
      </c>
      <c r="Q386" s="74"/>
      <c r="R386" s="75" t="str">
        <f>"제"&amp;VLOOKUP($I:$I,[4]목록!$A:$M,2,FALSE)&amp;"호표"</f>
        <v>제214호표</v>
      </c>
      <c r="S386" s="83"/>
      <c r="T386" s="84"/>
      <c r="U386" s="84"/>
      <c r="X386" s="2"/>
      <c r="Y386" s="130" t="s">
        <v>492</v>
      </c>
    </row>
    <row r="387" spans="1:25" ht="18.75" customHeight="1">
      <c r="A387" s="7"/>
      <c r="B387" s="206"/>
      <c r="C387" s="87"/>
      <c r="D387" s="10" t="s">
        <v>433</v>
      </c>
      <c r="E387" s="8"/>
      <c r="F387" s="17" t="s">
        <v>434</v>
      </c>
      <c r="G387" s="7" t="s">
        <v>19</v>
      </c>
      <c r="H387" s="15">
        <v>393.78</v>
      </c>
      <c r="I387" s="82" t="str">
        <f t="shared" ref="I387:I394" si="94">CONCATENATE(D387,F387,G387)</f>
        <v>PAINT(PT-01)지정V.P. 천정면㎡</v>
      </c>
      <c r="J387" s="52"/>
      <c r="K387" s="52" t="str">
        <f>IF(J387="","",TRUNC(J387*$H387,0))</f>
        <v/>
      </c>
      <c r="L387" s="52"/>
      <c r="M387" s="52" t="str">
        <f>IF(L387="","",TRUNC(L387*$H387,0))</f>
        <v/>
      </c>
      <c r="N387" s="52"/>
      <c r="O387" s="52" t="str">
        <f>IF(N387="","",TRUNC(N387*$H387,0))</f>
        <v/>
      </c>
      <c r="P387" s="52">
        <f>SUM(K387,M387,O387)</f>
        <v>0</v>
      </c>
      <c r="Q387" s="74"/>
      <c r="R387" s="75" t="str">
        <f>"제"&amp;VLOOKUP($I:$I,[4]목록!$A:$M,2,FALSE)&amp;"호표"</f>
        <v>제225호표</v>
      </c>
      <c r="S387" s="83"/>
      <c r="T387" s="84"/>
      <c r="U387" s="84"/>
      <c r="X387" s="2"/>
      <c r="Y387" s="130" t="s">
        <v>492</v>
      </c>
    </row>
    <row r="388" spans="1:25" ht="18.75" customHeight="1">
      <c r="A388" s="7"/>
      <c r="B388" s="209"/>
      <c r="C388" s="87"/>
      <c r="D388" s="10"/>
      <c r="E388" s="8"/>
      <c r="F388" s="17"/>
      <c r="G388" s="7"/>
      <c r="H388" s="15"/>
      <c r="I388" s="82" t="str">
        <f t="shared" si="94"/>
        <v/>
      </c>
      <c r="J388" s="52"/>
      <c r="K388" s="52"/>
      <c r="L388" s="52"/>
      <c r="M388" s="52"/>
      <c r="N388" s="52"/>
      <c r="O388" s="52"/>
      <c r="P388" s="52"/>
      <c r="Q388" s="74"/>
      <c r="R388" s="75"/>
      <c r="S388" s="83"/>
      <c r="T388" s="84"/>
      <c r="U388" s="84"/>
      <c r="X388" s="105"/>
      <c r="Y388" s="106"/>
    </row>
    <row r="389" spans="1:25" ht="18.75" customHeight="1">
      <c r="A389" s="7"/>
      <c r="B389" s="86" t="s">
        <v>9</v>
      </c>
      <c r="C389" s="87"/>
      <c r="D389" s="10" t="s">
        <v>498</v>
      </c>
      <c r="E389" s="8"/>
      <c r="F389" s="17"/>
      <c r="G389" s="7"/>
      <c r="H389" s="15"/>
      <c r="I389" s="82" t="str">
        <f t="shared" si="94"/>
        <v>[베이커리, 창고]</v>
      </c>
      <c r="J389" s="52"/>
      <c r="K389" s="52"/>
      <c r="L389" s="52"/>
      <c r="M389" s="52"/>
      <c r="N389" s="52"/>
      <c r="O389" s="52"/>
      <c r="P389" s="52"/>
      <c r="Q389" s="74"/>
      <c r="R389" s="75"/>
      <c r="S389" s="83"/>
      <c r="T389" s="84"/>
      <c r="U389" s="84"/>
      <c r="X389" s="2"/>
      <c r="Y389" s="78"/>
    </row>
    <row r="390" spans="1:25" ht="18.75" customHeight="1">
      <c r="A390" s="7"/>
      <c r="B390" s="206"/>
      <c r="C390" s="87"/>
      <c r="D390" s="19" t="s">
        <v>419</v>
      </c>
      <c r="E390" s="8"/>
      <c r="F390" s="9" t="s">
        <v>23</v>
      </c>
      <c r="G390" s="7" t="s">
        <v>19</v>
      </c>
      <c r="H390" s="15">
        <v>27.12</v>
      </c>
      <c r="I390" s="82" t="str">
        <f t="shared" si="94"/>
        <v>경량철골구조틀M-BAR㎡</v>
      </c>
      <c r="J390" s="52"/>
      <c r="K390" s="52" t="str">
        <f t="shared" ref="K390:K399" si="95">IF(J390="","",TRUNC(J390*$H390,0))</f>
        <v/>
      </c>
      <c r="L390" s="52"/>
      <c r="M390" s="52" t="str">
        <f t="shared" ref="M390:M399" si="96">IF(L390="","",TRUNC(L390*$H390,0))</f>
        <v/>
      </c>
      <c r="N390" s="52"/>
      <c r="O390" s="52" t="str">
        <f t="shared" ref="O390:O399" si="97">IF(N390="","",TRUNC(N390*$H390,0))</f>
        <v/>
      </c>
      <c r="P390" s="52">
        <f t="shared" ref="P390:P399" si="98">SUM(K390,M390,O390)</f>
        <v>0</v>
      </c>
      <c r="Q390" s="74"/>
      <c r="R390" s="75" t="str">
        <f>"제"&amp;VLOOKUP($I:$I,[4]목록!$A:$M,2,FALSE)&amp;"호표"</f>
        <v>제193호표</v>
      </c>
      <c r="S390" s="83"/>
      <c r="T390" s="84"/>
      <c r="U390" s="84"/>
      <c r="X390" s="2"/>
      <c r="Y390" s="130">
        <v>27.12</v>
      </c>
    </row>
    <row r="391" spans="1:25" ht="18.75" customHeight="1">
      <c r="A391" s="7"/>
      <c r="B391" s="206"/>
      <c r="C391" s="87"/>
      <c r="D391" s="10" t="s">
        <v>85</v>
      </c>
      <c r="E391" s="8"/>
      <c r="F391" s="10" t="s">
        <v>432</v>
      </c>
      <c r="G391" s="7" t="s">
        <v>20</v>
      </c>
      <c r="H391" s="15">
        <v>18.14</v>
      </c>
      <c r="I391" s="82" t="str">
        <f t="shared" si="94"/>
        <v>AL 몰딩설치메지몰딩m</v>
      </c>
      <c r="J391" s="52"/>
      <c r="K391" s="52" t="str">
        <f t="shared" si="95"/>
        <v/>
      </c>
      <c r="L391" s="52"/>
      <c r="M391" s="52" t="str">
        <f t="shared" si="96"/>
        <v/>
      </c>
      <c r="N391" s="52"/>
      <c r="O391" s="52" t="str">
        <f t="shared" si="97"/>
        <v/>
      </c>
      <c r="P391" s="52">
        <f t="shared" si="98"/>
        <v>0</v>
      </c>
      <c r="Q391" s="74"/>
      <c r="R391" s="75" t="str">
        <f>"제"&amp;VLOOKUP($I:$I,[4]목록!$A:$M,2,FALSE)&amp;"호표"</f>
        <v>제195호표</v>
      </c>
      <c r="S391" s="83"/>
      <c r="T391" s="84"/>
      <c r="U391" s="84"/>
      <c r="X391" s="2"/>
      <c r="Y391" s="130">
        <v>18.14</v>
      </c>
    </row>
    <row r="392" spans="1:25" ht="18.75" customHeight="1">
      <c r="A392" s="7"/>
      <c r="B392" s="206" t="s">
        <v>494</v>
      </c>
      <c r="C392" s="87"/>
      <c r="D392" s="19" t="s">
        <v>495</v>
      </c>
      <c r="E392" s="8"/>
      <c r="F392" s="10" t="s">
        <v>456</v>
      </c>
      <c r="G392" s="7" t="s">
        <v>19</v>
      </c>
      <c r="H392" s="15">
        <v>51.68</v>
      </c>
      <c r="I392" s="82" t="str">
        <f t="shared" si="94"/>
        <v>ST'L 각파이프구조틀ㅁ-30*30*1.4T(S),@450㎡</v>
      </c>
      <c r="J392" s="52"/>
      <c r="K392" s="52" t="str">
        <f t="shared" si="95"/>
        <v/>
      </c>
      <c r="L392" s="52"/>
      <c r="M392" s="52" t="str">
        <f t="shared" si="96"/>
        <v/>
      </c>
      <c r="N392" s="52"/>
      <c r="O392" s="52" t="str">
        <f t="shared" si="97"/>
        <v/>
      </c>
      <c r="P392" s="52">
        <f t="shared" si="98"/>
        <v>0</v>
      </c>
      <c r="Q392" s="74"/>
      <c r="R392" s="75" t="str">
        <f>"제"&amp;VLOOKUP($I:$I,[4]목록!$A:$M,2,FALSE)&amp;"호표"</f>
        <v>제120호표</v>
      </c>
      <c r="S392" s="83"/>
      <c r="T392" s="84"/>
      <c r="U392" s="84"/>
      <c r="X392" s="2"/>
      <c r="Y392" s="130" t="s">
        <v>501</v>
      </c>
    </row>
    <row r="393" spans="1:25" ht="18.75" customHeight="1">
      <c r="A393" s="7"/>
      <c r="B393" s="206"/>
      <c r="C393" s="87"/>
      <c r="D393" s="10" t="s">
        <v>493</v>
      </c>
      <c r="E393" s="8"/>
      <c r="F393" s="17" t="s">
        <v>420</v>
      </c>
      <c r="G393" s="7" t="s">
        <v>19</v>
      </c>
      <c r="H393" s="15">
        <v>78.8</v>
      </c>
      <c r="I393" s="82" t="str">
        <f t="shared" si="94"/>
        <v>일반석고보드 취부(천정)T=9.5*2PLY㎡</v>
      </c>
      <c r="J393" s="52"/>
      <c r="K393" s="52" t="str">
        <f t="shared" si="95"/>
        <v/>
      </c>
      <c r="L393" s="52"/>
      <c r="M393" s="52" t="str">
        <f t="shared" si="96"/>
        <v/>
      </c>
      <c r="N393" s="52"/>
      <c r="O393" s="52" t="str">
        <f t="shared" si="97"/>
        <v/>
      </c>
      <c r="P393" s="52">
        <f t="shared" si="98"/>
        <v>0</v>
      </c>
      <c r="Q393" s="74"/>
      <c r="R393" s="75" t="str">
        <f>"제"&amp;VLOOKUP($I:$I,[4]목록!$A:$M,2,FALSE)&amp;"호표"</f>
        <v>제202호표</v>
      </c>
      <c r="S393" s="83"/>
      <c r="T393" s="84"/>
      <c r="U393" s="84"/>
      <c r="X393" s="2"/>
      <c r="Y393" s="130" t="s">
        <v>502</v>
      </c>
    </row>
    <row r="394" spans="1:25" ht="18.75" customHeight="1">
      <c r="A394" s="7"/>
      <c r="B394" s="206"/>
      <c r="C394" s="87"/>
      <c r="D394" s="10" t="s">
        <v>421</v>
      </c>
      <c r="E394" s="8"/>
      <c r="F394" s="17" t="s">
        <v>26</v>
      </c>
      <c r="G394" s="7" t="s">
        <v>21</v>
      </c>
      <c r="H394" s="15">
        <v>2</v>
      </c>
      <c r="I394" s="82" t="str">
        <f t="shared" si="94"/>
        <v>갈바점검구450*450EA</v>
      </c>
      <c r="J394" s="52"/>
      <c r="K394" s="52" t="str">
        <f t="shared" si="95"/>
        <v/>
      </c>
      <c r="L394" s="52"/>
      <c r="M394" s="52" t="str">
        <f t="shared" si="96"/>
        <v/>
      </c>
      <c r="N394" s="52"/>
      <c r="O394" s="52" t="str">
        <f t="shared" si="97"/>
        <v/>
      </c>
      <c r="P394" s="52">
        <f t="shared" si="98"/>
        <v>0</v>
      </c>
      <c r="Q394" s="74"/>
      <c r="R394" s="75" t="str">
        <f>"제"&amp;VLOOKUP($I:$I,[4]목록!$A:$M,2,FALSE)&amp;"호표"</f>
        <v>제143호표</v>
      </c>
      <c r="S394" s="83"/>
      <c r="T394" s="84"/>
      <c r="U394" s="84"/>
      <c r="X394" s="2"/>
      <c r="Y394" s="130"/>
    </row>
    <row r="395" spans="1:25" ht="18.75" customHeight="1">
      <c r="A395" s="7"/>
      <c r="B395" s="206"/>
      <c r="C395" s="87"/>
      <c r="D395" s="10" t="s">
        <v>505</v>
      </c>
      <c r="E395" s="8"/>
      <c r="F395" s="17" t="s">
        <v>500</v>
      </c>
      <c r="G395" s="7" t="s">
        <v>20</v>
      </c>
      <c r="H395" s="15">
        <v>14.67</v>
      </c>
      <c r="I395" s="82" t="str">
        <f>CONCATENATE(D395,F395,G395)</f>
        <v>ST'L 간접등박스(도장포함)갈바1.6T,W(20+350+200+200+10+40)m</v>
      </c>
      <c r="J395" s="52"/>
      <c r="K395" s="52" t="str">
        <f t="shared" si="95"/>
        <v/>
      </c>
      <c r="L395" s="52"/>
      <c r="M395" s="52" t="str">
        <f t="shared" si="96"/>
        <v/>
      </c>
      <c r="N395" s="52"/>
      <c r="O395" s="52" t="str">
        <f t="shared" si="97"/>
        <v/>
      </c>
      <c r="P395" s="52">
        <f t="shared" si="98"/>
        <v>0</v>
      </c>
      <c r="Q395" s="74"/>
      <c r="R395" s="75" t="str">
        <f>"제"&amp;VLOOKUP($I:$I,[4]목록!$A:$M,2,FALSE)&amp;"호표"</f>
        <v>제152호표</v>
      </c>
      <c r="S395" s="83"/>
      <c r="T395" s="84"/>
      <c r="U395" s="84"/>
      <c r="X395" s="2"/>
      <c r="Y395" s="130">
        <v>14.67</v>
      </c>
    </row>
    <row r="396" spans="1:25" ht="18.75" customHeight="1">
      <c r="A396" s="7"/>
      <c r="B396" s="206"/>
      <c r="C396" s="87"/>
      <c r="D396" s="10" t="s">
        <v>435</v>
      </c>
      <c r="E396" s="8"/>
      <c r="F396" s="17" t="s">
        <v>436</v>
      </c>
      <c r="G396" s="7" t="s">
        <v>19</v>
      </c>
      <c r="H396" s="15">
        <v>78.8</v>
      </c>
      <c r="I396" s="82" t="str">
        <f>CONCATENATE(D396,F396,G396)</f>
        <v>도장 바탕만들기(ALL PUTTY)천정면(석고보드,합판면)㎡</v>
      </c>
      <c r="J396" s="52"/>
      <c r="K396" s="52" t="str">
        <f>IF(J396="","",TRUNC(J396*$H396,0))</f>
        <v/>
      </c>
      <c r="L396" s="52"/>
      <c r="M396" s="52" t="str">
        <f>IF(L396="","",TRUNC(L396*$H396,0))</f>
        <v/>
      </c>
      <c r="N396" s="52"/>
      <c r="O396" s="52" t="str">
        <f>IF(N396="","",TRUNC(N396*$H396,0))</f>
        <v/>
      </c>
      <c r="P396" s="52">
        <f t="shared" si="98"/>
        <v>0</v>
      </c>
      <c r="Q396" s="74"/>
      <c r="R396" s="75" t="str">
        <f>"제"&amp;VLOOKUP($I:$I,[4]목록!$A:$M,2,FALSE)&amp;"호표"</f>
        <v>제214호표</v>
      </c>
      <c r="S396" s="83"/>
      <c r="T396" s="84"/>
      <c r="U396" s="84"/>
      <c r="X396" s="2"/>
      <c r="Y396" s="130" t="s">
        <v>502</v>
      </c>
    </row>
    <row r="397" spans="1:25" ht="18.75" customHeight="1">
      <c r="A397" s="7"/>
      <c r="B397" s="206"/>
      <c r="C397" s="87"/>
      <c r="D397" s="10" t="s">
        <v>433</v>
      </c>
      <c r="E397" s="8"/>
      <c r="F397" s="17" t="s">
        <v>434</v>
      </c>
      <c r="G397" s="7" t="s">
        <v>19</v>
      </c>
      <c r="H397" s="15">
        <v>78.8</v>
      </c>
      <c r="I397" s="82" t="str">
        <f>CONCATENATE(D397,F397,G397)</f>
        <v>PAINT(PT-01)지정V.P. 천정면㎡</v>
      </c>
      <c r="J397" s="52"/>
      <c r="K397" s="52" t="str">
        <f t="shared" si="95"/>
        <v/>
      </c>
      <c r="L397" s="52"/>
      <c r="M397" s="52" t="str">
        <f t="shared" si="96"/>
        <v/>
      </c>
      <c r="N397" s="52"/>
      <c r="O397" s="52" t="str">
        <f t="shared" si="97"/>
        <v/>
      </c>
      <c r="P397" s="52">
        <f t="shared" si="98"/>
        <v>0</v>
      </c>
      <c r="Q397" s="74"/>
      <c r="R397" s="75" t="str">
        <f>"제"&amp;VLOOKUP($I:$I,[4]목록!$A:$M,2,FALSE)&amp;"호표"</f>
        <v>제225호표</v>
      </c>
      <c r="S397" s="83"/>
      <c r="T397" s="84"/>
      <c r="U397" s="84"/>
      <c r="X397" s="2"/>
      <c r="Y397" s="130" t="s">
        <v>502</v>
      </c>
    </row>
    <row r="398" spans="1:25" ht="18.75" customHeight="1">
      <c r="A398" s="7"/>
      <c r="B398" s="206" t="s">
        <v>503</v>
      </c>
      <c r="C398" s="87"/>
      <c r="D398" s="19" t="s">
        <v>495</v>
      </c>
      <c r="E398" s="8"/>
      <c r="F398" s="10" t="s">
        <v>456</v>
      </c>
      <c r="G398" s="7" t="s">
        <v>19</v>
      </c>
      <c r="H398" s="15">
        <v>41.79</v>
      </c>
      <c r="I398" s="82" t="str">
        <f>CONCATENATE(D398,F398,G398)</f>
        <v>ST'L 각파이프구조틀ㅁ-30*30*1.4T(S),@450㎡</v>
      </c>
      <c r="J398" s="52"/>
      <c r="K398" s="52" t="str">
        <f t="shared" si="95"/>
        <v/>
      </c>
      <c r="L398" s="52"/>
      <c r="M398" s="52" t="str">
        <f t="shared" si="96"/>
        <v/>
      </c>
      <c r="N398" s="52"/>
      <c r="O398" s="52" t="str">
        <f t="shared" si="97"/>
        <v/>
      </c>
      <c r="P398" s="52">
        <f t="shared" si="98"/>
        <v>0</v>
      </c>
      <c r="Q398" s="74"/>
      <c r="R398" s="75" t="str">
        <f>"제"&amp;VLOOKUP($I:$I,[4]목록!$A:$M,2,FALSE)&amp;"호표"</f>
        <v>제120호표</v>
      </c>
      <c r="S398" s="83"/>
      <c r="T398" s="84"/>
      <c r="U398" s="84"/>
      <c r="X398" s="2"/>
      <c r="Y398" s="130">
        <v>41.79</v>
      </c>
    </row>
    <row r="399" spans="1:25" ht="18.75" customHeight="1">
      <c r="A399" s="7"/>
      <c r="B399" s="206" t="s">
        <v>503</v>
      </c>
      <c r="C399" s="87"/>
      <c r="D399" s="10" t="s">
        <v>499</v>
      </c>
      <c r="E399" s="8"/>
      <c r="F399" s="17" t="s">
        <v>992</v>
      </c>
      <c r="G399" s="7" t="s">
        <v>19</v>
      </c>
      <c r="H399" s="15">
        <v>41.79</v>
      </c>
      <c r="I399" s="82" t="str">
        <f>CONCATENATE(D399,F399,G399)</f>
        <v>알루미늄 복합 패널1000×1000×4T (평패널)㎡</v>
      </c>
      <c r="J399" s="52"/>
      <c r="K399" s="52" t="str">
        <f t="shared" si="95"/>
        <v/>
      </c>
      <c r="L399" s="52"/>
      <c r="M399" s="52" t="str">
        <f t="shared" si="96"/>
        <v/>
      </c>
      <c r="N399" s="52"/>
      <c r="O399" s="52" t="str">
        <f t="shared" si="97"/>
        <v/>
      </c>
      <c r="P399" s="52">
        <f t="shared" si="98"/>
        <v>0</v>
      </c>
      <c r="Q399" s="74"/>
      <c r="R399" s="75" t="str">
        <f>"단가"&amp;VLOOKUP($I:$I,[4]단가!$A:$B,2,FALSE)&amp;"번"</f>
        <v>단가72번</v>
      </c>
      <c r="S399" s="83"/>
      <c r="T399" s="84"/>
      <c r="U399" s="84"/>
      <c r="X399" s="2"/>
      <c r="Y399" s="130">
        <v>41.79</v>
      </c>
    </row>
    <row r="400" spans="1:25" ht="18.75" customHeight="1">
      <c r="A400" s="7"/>
      <c r="B400" s="209"/>
      <c r="C400" s="87"/>
      <c r="D400" s="10"/>
      <c r="E400" s="8"/>
      <c r="F400" s="17"/>
      <c r="G400" s="7"/>
      <c r="H400" s="15"/>
      <c r="I400" s="82" t="str">
        <f t="shared" ref="I400:I406" si="99">CONCATENATE(D400,F400,G400)</f>
        <v/>
      </c>
      <c r="J400" s="52"/>
      <c r="K400" s="52"/>
      <c r="L400" s="52"/>
      <c r="M400" s="52"/>
      <c r="N400" s="52"/>
      <c r="O400" s="52"/>
      <c r="P400" s="52"/>
      <c r="Q400" s="74"/>
      <c r="R400" s="75"/>
      <c r="S400" s="83"/>
      <c r="T400" s="84"/>
      <c r="U400" s="84"/>
      <c r="X400" s="105"/>
      <c r="Y400" s="106"/>
    </row>
    <row r="401" spans="1:25" ht="18.75" customHeight="1">
      <c r="A401" s="7"/>
      <c r="B401" s="86" t="s">
        <v>9</v>
      </c>
      <c r="C401" s="87"/>
      <c r="D401" s="10" t="s">
        <v>365</v>
      </c>
      <c r="E401" s="8"/>
      <c r="F401" s="17"/>
      <c r="G401" s="7"/>
      <c r="H401" s="15"/>
      <c r="I401" s="82" t="str">
        <f t="shared" si="99"/>
        <v>[장애인 화장실]</v>
      </c>
      <c r="J401" s="52"/>
      <c r="K401" s="52"/>
      <c r="L401" s="52"/>
      <c r="M401" s="52"/>
      <c r="N401" s="52"/>
      <c r="O401" s="52"/>
      <c r="P401" s="52"/>
      <c r="Q401" s="74"/>
      <c r="R401" s="75"/>
      <c r="S401" s="83"/>
      <c r="T401" s="84"/>
      <c r="U401" s="84"/>
      <c r="X401" s="2"/>
      <c r="Y401" s="78"/>
    </row>
    <row r="402" spans="1:25" ht="18.75" customHeight="1">
      <c r="A402" s="7"/>
      <c r="B402" s="206"/>
      <c r="C402" s="87"/>
      <c r="D402" s="19" t="s">
        <v>419</v>
      </c>
      <c r="E402" s="8"/>
      <c r="F402" s="9" t="s">
        <v>23</v>
      </c>
      <c r="G402" s="7" t="s">
        <v>19</v>
      </c>
      <c r="H402" s="15">
        <v>4.2699999999999996</v>
      </c>
      <c r="I402" s="82" t="str">
        <f t="shared" si="99"/>
        <v>경량철골구조틀M-BAR㎡</v>
      </c>
      <c r="J402" s="52"/>
      <c r="K402" s="52" t="str">
        <f t="shared" ref="K402:K407" si="100">IF(J402="","",TRUNC(J402*$H402,0))</f>
        <v/>
      </c>
      <c r="L402" s="52"/>
      <c r="M402" s="52" t="str">
        <f t="shared" ref="M402:M407" si="101">IF(L402="","",TRUNC(L402*$H402,0))</f>
        <v/>
      </c>
      <c r="N402" s="52"/>
      <c r="O402" s="52" t="str">
        <f t="shared" ref="O402:O407" si="102">IF(N402="","",TRUNC(N402*$H402,0))</f>
        <v/>
      </c>
      <c r="P402" s="52">
        <f t="shared" ref="P402:P407" si="103">SUM(K402,M402,O402)</f>
        <v>0</v>
      </c>
      <c r="Q402" s="74"/>
      <c r="R402" s="75" t="str">
        <f>"제"&amp;VLOOKUP($I:$I,[4]목록!$A:$M,2,FALSE)&amp;"호표"</f>
        <v>제193호표</v>
      </c>
      <c r="S402" s="83"/>
      <c r="T402" s="84"/>
      <c r="U402" s="84"/>
      <c r="X402" s="2"/>
      <c r="Y402" s="130">
        <v>4.2699999999999996</v>
      </c>
    </row>
    <row r="403" spans="1:25" ht="18.75" customHeight="1">
      <c r="A403" s="7"/>
      <c r="B403" s="206"/>
      <c r="C403" s="87"/>
      <c r="D403" s="10" t="s">
        <v>85</v>
      </c>
      <c r="E403" s="8"/>
      <c r="F403" s="10" t="s">
        <v>432</v>
      </c>
      <c r="G403" s="7" t="s">
        <v>20</v>
      </c>
      <c r="H403" s="15">
        <v>8.43</v>
      </c>
      <c r="I403" s="82" t="str">
        <f t="shared" si="99"/>
        <v>AL 몰딩설치메지몰딩m</v>
      </c>
      <c r="J403" s="52"/>
      <c r="K403" s="52" t="str">
        <f t="shared" si="100"/>
        <v/>
      </c>
      <c r="L403" s="52"/>
      <c r="M403" s="52" t="str">
        <f t="shared" si="101"/>
        <v/>
      </c>
      <c r="N403" s="52"/>
      <c r="O403" s="52" t="str">
        <f t="shared" si="102"/>
        <v/>
      </c>
      <c r="P403" s="52">
        <f t="shared" si="103"/>
        <v>0</v>
      </c>
      <c r="Q403" s="74"/>
      <c r="R403" s="75" t="str">
        <f>"제"&amp;VLOOKUP($I:$I,[4]목록!$A:$M,2,FALSE)&amp;"호표"</f>
        <v>제195호표</v>
      </c>
      <c r="S403" s="83"/>
      <c r="T403" s="84"/>
      <c r="U403" s="84"/>
      <c r="X403" s="2"/>
      <c r="Y403" s="130">
        <v>8.43</v>
      </c>
    </row>
    <row r="404" spans="1:25" ht="18.75" customHeight="1">
      <c r="A404" s="7"/>
      <c r="B404" s="206"/>
      <c r="C404" s="87"/>
      <c r="D404" s="10" t="s">
        <v>493</v>
      </c>
      <c r="E404" s="8"/>
      <c r="F404" s="10" t="s">
        <v>420</v>
      </c>
      <c r="G404" s="7" t="s">
        <v>19</v>
      </c>
      <c r="H404" s="15">
        <v>4.2699999999999996</v>
      </c>
      <c r="I404" s="82" t="str">
        <f t="shared" si="99"/>
        <v>일반석고보드 취부(천정)T=9.5*2PLY㎡</v>
      </c>
      <c r="J404" s="52"/>
      <c r="K404" s="52" t="str">
        <f t="shared" si="100"/>
        <v/>
      </c>
      <c r="L404" s="52"/>
      <c r="M404" s="52" t="str">
        <f t="shared" si="101"/>
        <v/>
      </c>
      <c r="N404" s="52"/>
      <c r="O404" s="52" t="str">
        <f t="shared" si="102"/>
        <v/>
      </c>
      <c r="P404" s="52">
        <f t="shared" si="103"/>
        <v>0</v>
      </c>
      <c r="Q404" s="74"/>
      <c r="R404" s="75" t="str">
        <f>"제"&amp;VLOOKUP($I:$I,[4]목록!$A:$M,2,FALSE)&amp;"호표"</f>
        <v>제202호표</v>
      </c>
      <c r="S404" s="83"/>
      <c r="T404" s="84"/>
      <c r="U404" s="84"/>
      <c r="X404" s="2"/>
      <c r="Y404" s="130">
        <v>4.2699999999999996</v>
      </c>
    </row>
    <row r="405" spans="1:25" ht="18.75" customHeight="1">
      <c r="A405" s="7"/>
      <c r="B405" s="206"/>
      <c r="C405" s="87"/>
      <c r="D405" s="10" t="s">
        <v>421</v>
      </c>
      <c r="E405" s="8"/>
      <c r="F405" s="17" t="s">
        <v>26</v>
      </c>
      <c r="G405" s="7" t="s">
        <v>21</v>
      </c>
      <c r="H405" s="15">
        <v>1</v>
      </c>
      <c r="I405" s="82" t="str">
        <f t="shared" si="99"/>
        <v>갈바점검구450*450EA</v>
      </c>
      <c r="J405" s="52"/>
      <c r="K405" s="52" t="str">
        <f t="shared" si="100"/>
        <v/>
      </c>
      <c r="L405" s="52"/>
      <c r="M405" s="52" t="str">
        <f t="shared" si="101"/>
        <v/>
      </c>
      <c r="N405" s="52"/>
      <c r="O405" s="52" t="str">
        <f t="shared" si="102"/>
        <v/>
      </c>
      <c r="P405" s="52">
        <f t="shared" si="103"/>
        <v>0</v>
      </c>
      <c r="Q405" s="74"/>
      <c r="R405" s="75" t="str">
        <f>"제"&amp;VLOOKUP($I:$I,[4]목록!$A:$M,2,FALSE)&amp;"호표"</f>
        <v>제143호표</v>
      </c>
      <c r="S405" s="83"/>
      <c r="T405" s="84"/>
      <c r="U405" s="84"/>
      <c r="X405" s="2"/>
      <c r="Y405" s="130">
        <v>1</v>
      </c>
    </row>
    <row r="406" spans="1:25" ht="18.75" customHeight="1">
      <c r="A406" s="7"/>
      <c r="B406" s="206"/>
      <c r="C406" s="87"/>
      <c r="D406" s="10" t="s">
        <v>435</v>
      </c>
      <c r="E406" s="8"/>
      <c r="F406" s="17" t="s">
        <v>436</v>
      </c>
      <c r="G406" s="7" t="s">
        <v>19</v>
      </c>
      <c r="H406" s="15">
        <v>4.2699999999999996</v>
      </c>
      <c r="I406" s="82" t="str">
        <f t="shared" si="99"/>
        <v>도장 바탕만들기(ALL PUTTY)천정면(석고보드,합판면)㎡</v>
      </c>
      <c r="J406" s="52"/>
      <c r="K406" s="52" t="str">
        <f t="shared" si="100"/>
        <v/>
      </c>
      <c r="L406" s="52"/>
      <c r="M406" s="52" t="str">
        <f t="shared" si="101"/>
        <v/>
      </c>
      <c r="N406" s="52"/>
      <c r="O406" s="52" t="str">
        <f t="shared" si="102"/>
        <v/>
      </c>
      <c r="P406" s="52">
        <f t="shared" si="103"/>
        <v>0</v>
      </c>
      <c r="Q406" s="74"/>
      <c r="R406" s="75" t="str">
        <f>"제"&amp;VLOOKUP($I:$I,[4]목록!$A:$M,2,FALSE)&amp;"호표"</f>
        <v>제214호표</v>
      </c>
      <c r="S406" s="83"/>
      <c r="T406" s="84"/>
      <c r="U406" s="84"/>
      <c r="X406" s="2"/>
      <c r="Y406" s="130">
        <v>4.2699999999999996</v>
      </c>
    </row>
    <row r="407" spans="1:25" ht="18.75" customHeight="1">
      <c r="A407" s="7"/>
      <c r="B407" s="206"/>
      <c r="C407" s="87"/>
      <c r="D407" s="10" t="s">
        <v>433</v>
      </c>
      <c r="E407" s="8"/>
      <c r="F407" s="17" t="s">
        <v>434</v>
      </c>
      <c r="G407" s="7" t="s">
        <v>19</v>
      </c>
      <c r="H407" s="15">
        <v>4.2699999999999996</v>
      </c>
      <c r="I407" s="82" t="str">
        <f t="shared" ref="I407:I414" si="104">CONCATENATE(D407,F407,G407)</f>
        <v>PAINT(PT-01)지정V.P. 천정면㎡</v>
      </c>
      <c r="J407" s="52"/>
      <c r="K407" s="52" t="str">
        <f t="shared" si="100"/>
        <v/>
      </c>
      <c r="L407" s="52"/>
      <c r="M407" s="52" t="str">
        <f t="shared" si="101"/>
        <v/>
      </c>
      <c r="N407" s="52"/>
      <c r="O407" s="52" t="str">
        <f t="shared" si="102"/>
        <v/>
      </c>
      <c r="P407" s="52">
        <f t="shared" si="103"/>
        <v>0</v>
      </c>
      <c r="Q407" s="74"/>
      <c r="R407" s="75" t="str">
        <f>"제"&amp;VLOOKUP($I:$I,[4]목록!$A:$M,2,FALSE)&amp;"호표"</f>
        <v>제225호표</v>
      </c>
      <c r="S407" s="83"/>
      <c r="T407" s="84"/>
      <c r="U407" s="84"/>
      <c r="X407" s="2"/>
      <c r="Y407" s="130">
        <v>4.2699999999999996</v>
      </c>
    </row>
    <row r="408" spans="1:25" ht="18.75" customHeight="1">
      <c r="A408" s="7"/>
      <c r="B408" s="209"/>
      <c r="C408" s="87"/>
      <c r="D408" s="10"/>
      <c r="E408" s="8"/>
      <c r="F408" s="17"/>
      <c r="G408" s="7"/>
      <c r="H408" s="15"/>
      <c r="I408" s="82" t="str">
        <f t="shared" si="104"/>
        <v/>
      </c>
      <c r="J408" s="52"/>
      <c r="K408" s="52"/>
      <c r="L408" s="52"/>
      <c r="M408" s="52"/>
      <c r="N408" s="52"/>
      <c r="O408" s="52"/>
      <c r="P408" s="52"/>
      <c r="Q408" s="74"/>
      <c r="R408" s="75"/>
      <c r="S408" s="83"/>
      <c r="T408" s="84"/>
      <c r="U408" s="84"/>
      <c r="X408" s="105"/>
      <c r="Y408" s="106"/>
    </row>
    <row r="409" spans="1:25" ht="18.75" customHeight="1">
      <c r="A409" s="7"/>
      <c r="B409" s="86" t="s">
        <v>9</v>
      </c>
      <c r="C409" s="87"/>
      <c r="D409" s="10" t="s">
        <v>506</v>
      </c>
      <c r="E409" s="8"/>
      <c r="F409" s="17"/>
      <c r="G409" s="7"/>
      <c r="H409" s="15"/>
      <c r="I409" s="82" t="str">
        <f t="shared" si="104"/>
        <v>[E/V홀]</v>
      </c>
      <c r="J409" s="52"/>
      <c r="K409" s="52"/>
      <c r="L409" s="52"/>
      <c r="M409" s="52"/>
      <c r="N409" s="52"/>
      <c r="O409" s="52"/>
      <c r="P409" s="52"/>
      <c r="Q409" s="74"/>
      <c r="R409" s="75"/>
      <c r="S409" s="83"/>
      <c r="T409" s="84"/>
      <c r="U409" s="84"/>
      <c r="X409" s="2"/>
      <c r="Y409" s="78"/>
    </row>
    <row r="410" spans="1:25" ht="18.75" customHeight="1">
      <c r="A410" s="7"/>
      <c r="B410" s="206"/>
      <c r="C410" s="87"/>
      <c r="D410" s="19" t="s">
        <v>419</v>
      </c>
      <c r="E410" s="8"/>
      <c r="F410" s="9" t="s">
        <v>23</v>
      </c>
      <c r="G410" s="7" t="s">
        <v>19</v>
      </c>
      <c r="H410" s="15">
        <v>25.05</v>
      </c>
      <c r="I410" s="82" t="str">
        <f t="shared" si="104"/>
        <v>경량철골구조틀M-BAR㎡</v>
      </c>
      <c r="J410" s="52"/>
      <c r="K410" s="52" t="str">
        <f t="shared" ref="K410:K415" si="105">IF(J410="","",TRUNC(J410*$H410,0))</f>
        <v/>
      </c>
      <c r="L410" s="52"/>
      <c r="M410" s="52" t="str">
        <f t="shared" ref="M410:M415" si="106">IF(L410="","",TRUNC(L410*$H410,0))</f>
        <v/>
      </c>
      <c r="N410" s="52"/>
      <c r="O410" s="52" t="str">
        <f t="shared" ref="O410:O415" si="107">IF(N410="","",TRUNC(N410*$H410,0))</f>
        <v/>
      </c>
      <c r="P410" s="52">
        <f t="shared" ref="P410:P415" si="108">SUM(K410,M410,O410)</f>
        <v>0</v>
      </c>
      <c r="Q410" s="74"/>
      <c r="R410" s="75" t="str">
        <f>"제"&amp;VLOOKUP($I:$I,[4]목록!$A:$M,2,FALSE)&amp;"호표"</f>
        <v>제193호표</v>
      </c>
      <c r="S410" s="83"/>
      <c r="T410" s="84"/>
      <c r="U410" s="84"/>
      <c r="X410" s="2"/>
      <c r="Y410" s="130">
        <v>25.05</v>
      </c>
    </row>
    <row r="411" spans="1:25" ht="18.75" customHeight="1">
      <c r="A411" s="7"/>
      <c r="B411" s="206"/>
      <c r="C411" s="87"/>
      <c r="D411" s="10" t="s">
        <v>85</v>
      </c>
      <c r="E411" s="8"/>
      <c r="F411" s="10" t="s">
        <v>432</v>
      </c>
      <c r="G411" s="7" t="s">
        <v>20</v>
      </c>
      <c r="H411" s="15">
        <v>9.81</v>
      </c>
      <c r="I411" s="82" t="str">
        <f t="shared" si="104"/>
        <v>AL 몰딩설치메지몰딩m</v>
      </c>
      <c r="J411" s="52"/>
      <c r="K411" s="52" t="str">
        <f t="shared" si="105"/>
        <v/>
      </c>
      <c r="L411" s="52"/>
      <c r="M411" s="52" t="str">
        <f t="shared" si="106"/>
        <v/>
      </c>
      <c r="N411" s="52"/>
      <c r="O411" s="52" t="str">
        <f t="shared" si="107"/>
        <v/>
      </c>
      <c r="P411" s="52">
        <f t="shared" si="108"/>
        <v>0</v>
      </c>
      <c r="Q411" s="74"/>
      <c r="R411" s="75" t="str">
        <f>"제"&amp;VLOOKUP($I:$I,[4]목록!$A:$M,2,FALSE)&amp;"호표"</f>
        <v>제195호표</v>
      </c>
      <c r="S411" s="83"/>
      <c r="T411" s="84"/>
      <c r="U411" s="84"/>
      <c r="X411" s="2"/>
      <c r="Y411" s="130">
        <v>9.81</v>
      </c>
    </row>
    <row r="412" spans="1:25" ht="18.75" customHeight="1">
      <c r="A412" s="7"/>
      <c r="B412" s="206"/>
      <c r="C412" s="87"/>
      <c r="D412" s="10" t="s">
        <v>493</v>
      </c>
      <c r="E412" s="8"/>
      <c r="F412" s="10" t="s">
        <v>420</v>
      </c>
      <c r="G412" s="7" t="s">
        <v>19</v>
      </c>
      <c r="H412" s="15">
        <v>25.05</v>
      </c>
      <c r="I412" s="82" t="str">
        <f t="shared" si="104"/>
        <v>일반석고보드 취부(천정)T=9.5*2PLY㎡</v>
      </c>
      <c r="J412" s="52"/>
      <c r="K412" s="52" t="str">
        <f t="shared" si="105"/>
        <v/>
      </c>
      <c r="L412" s="52"/>
      <c r="M412" s="52" t="str">
        <f t="shared" si="106"/>
        <v/>
      </c>
      <c r="N412" s="52"/>
      <c r="O412" s="52" t="str">
        <f t="shared" si="107"/>
        <v/>
      </c>
      <c r="P412" s="52">
        <f t="shared" si="108"/>
        <v>0</v>
      </c>
      <c r="Q412" s="74"/>
      <c r="R412" s="75" t="str">
        <f>"제"&amp;VLOOKUP($I:$I,[4]목록!$A:$M,2,FALSE)&amp;"호표"</f>
        <v>제202호표</v>
      </c>
      <c r="S412" s="83"/>
      <c r="T412" s="84"/>
      <c r="U412" s="84"/>
      <c r="X412" s="2"/>
      <c r="Y412" s="130">
        <v>25.05</v>
      </c>
    </row>
    <row r="413" spans="1:25" ht="18.75" customHeight="1">
      <c r="A413" s="7"/>
      <c r="B413" s="206"/>
      <c r="C413" s="87"/>
      <c r="D413" s="10" t="s">
        <v>421</v>
      </c>
      <c r="E413" s="8"/>
      <c r="F413" s="17" t="s">
        <v>26</v>
      </c>
      <c r="G413" s="7" t="s">
        <v>21</v>
      </c>
      <c r="H413" s="15">
        <v>1</v>
      </c>
      <c r="I413" s="82" t="str">
        <f t="shared" si="104"/>
        <v>갈바점검구450*450EA</v>
      </c>
      <c r="J413" s="52"/>
      <c r="K413" s="52" t="str">
        <f t="shared" si="105"/>
        <v/>
      </c>
      <c r="L413" s="52"/>
      <c r="M413" s="52" t="str">
        <f t="shared" si="106"/>
        <v/>
      </c>
      <c r="N413" s="52"/>
      <c r="O413" s="52" t="str">
        <f t="shared" si="107"/>
        <v/>
      </c>
      <c r="P413" s="52">
        <f t="shared" si="108"/>
        <v>0</v>
      </c>
      <c r="Q413" s="74"/>
      <c r="R413" s="75" t="str">
        <f>"제"&amp;VLOOKUP($I:$I,[4]목록!$A:$M,2,FALSE)&amp;"호표"</f>
        <v>제143호표</v>
      </c>
      <c r="S413" s="83"/>
      <c r="T413" s="84"/>
      <c r="U413" s="84"/>
      <c r="X413" s="2"/>
      <c r="Y413" s="130">
        <v>1</v>
      </c>
    </row>
    <row r="414" spans="1:25" ht="18.75" customHeight="1">
      <c r="A414" s="7"/>
      <c r="B414" s="206"/>
      <c r="C414" s="87"/>
      <c r="D414" s="10" t="s">
        <v>505</v>
      </c>
      <c r="E414" s="8"/>
      <c r="F414" s="17" t="s">
        <v>507</v>
      </c>
      <c r="G414" s="7" t="s">
        <v>20</v>
      </c>
      <c r="H414" s="15">
        <v>18.3</v>
      </c>
      <c r="I414" s="82" t="str">
        <f t="shared" si="104"/>
        <v>ST'L 간접등박스(도장포함)갈바1.6T,W(30+21+200+150+150+10+40)m</v>
      </c>
      <c r="J414" s="52"/>
      <c r="K414" s="52" t="str">
        <f t="shared" si="105"/>
        <v/>
      </c>
      <c r="L414" s="52"/>
      <c r="M414" s="52" t="str">
        <f t="shared" si="106"/>
        <v/>
      </c>
      <c r="N414" s="52"/>
      <c r="O414" s="52" t="str">
        <f t="shared" si="107"/>
        <v/>
      </c>
      <c r="P414" s="52">
        <f t="shared" si="108"/>
        <v>0</v>
      </c>
      <c r="Q414" s="74"/>
      <c r="R414" s="75" t="str">
        <f>"제"&amp;VLOOKUP($I:$I,[4]목록!$A:$M,2,FALSE)&amp;"호표"</f>
        <v>제153호표</v>
      </c>
      <c r="S414" s="83"/>
      <c r="T414" s="84"/>
      <c r="U414" s="84"/>
      <c r="X414" s="2"/>
      <c r="Y414" s="130">
        <v>18.3</v>
      </c>
    </row>
    <row r="415" spans="1:25" ht="18.75" customHeight="1">
      <c r="A415" s="7"/>
      <c r="B415" s="206"/>
      <c r="C415" s="87"/>
      <c r="D415" s="10" t="s">
        <v>435</v>
      </c>
      <c r="E415" s="8"/>
      <c r="F415" s="17" t="s">
        <v>436</v>
      </c>
      <c r="G415" s="7" t="s">
        <v>19</v>
      </c>
      <c r="H415" s="15">
        <v>25.05</v>
      </c>
      <c r="I415" s="82" t="str">
        <f>CONCATENATE(D415,F415,G415)</f>
        <v>도장 바탕만들기(ALL PUTTY)천정면(석고보드,합판면)㎡</v>
      </c>
      <c r="J415" s="52"/>
      <c r="K415" s="52" t="str">
        <f t="shared" si="105"/>
        <v/>
      </c>
      <c r="L415" s="52"/>
      <c r="M415" s="52" t="str">
        <f t="shared" si="106"/>
        <v/>
      </c>
      <c r="N415" s="52"/>
      <c r="O415" s="52" t="str">
        <f t="shared" si="107"/>
        <v/>
      </c>
      <c r="P415" s="52">
        <f t="shared" si="108"/>
        <v>0</v>
      </c>
      <c r="Q415" s="74"/>
      <c r="R415" s="75" t="str">
        <f>"제"&amp;VLOOKUP($I:$I,[4]목록!$A:$M,2,FALSE)&amp;"호표"</f>
        <v>제214호표</v>
      </c>
      <c r="S415" s="83"/>
      <c r="T415" s="84"/>
      <c r="U415" s="84"/>
      <c r="X415" s="2"/>
      <c r="Y415" s="130">
        <v>25.05</v>
      </c>
    </row>
    <row r="416" spans="1:25" ht="18.75" customHeight="1">
      <c r="A416" s="7"/>
      <c r="B416" s="206"/>
      <c r="C416" s="87"/>
      <c r="D416" s="10" t="s">
        <v>433</v>
      </c>
      <c r="E416" s="8"/>
      <c r="F416" s="17" t="s">
        <v>434</v>
      </c>
      <c r="G416" s="7" t="s">
        <v>19</v>
      </c>
      <c r="H416" s="15">
        <v>25.05</v>
      </c>
      <c r="I416" s="82" t="str">
        <f t="shared" ref="I416:I423" si="109">CONCATENATE(D416,F416,G416)</f>
        <v>PAINT(PT-01)지정V.P. 천정면㎡</v>
      </c>
      <c r="J416" s="52"/>
      <c r="K416" s="52" t="str">
        <f>IF(J416="","",TRUNC(J416*$H416,0))</f>
        <v/>
      </c>
      <c r="L416" s="52"/>
      <c r="M416" s="52" t="str">
        <f>IF(L416="","",TRUNC(L416*$H416,0))</f>
        <v/>
      </c>
      <c r="N416" s="52"/>
      <c r="O416" s="52" t="str">
        <f>IF(N416="","",TRUNC(N416*$H416,0))</f>
        <v/>
      </c>
      <c r="P416" s="52">
        <f>SUM(K416,M416,O416)</f>
        <v>0</v>
      </c>
      <c r="Q416" s="74"/>
      <c r="R416" s="75" t="str">
        <f>"제"&amp;VLOOKUP($I:$I,[4]목록!$A:$M,2,FALSE)&amp;"호표"</f>
        <v>제225호표</v>
      </c>
      <c r="S416" s="83"/>
      <c r="T416" s="84"/>
      <c r="U416" s="84"/>
      <c r="X416" s="2"/>
      <c r="Y416" s="130">
        <v>25.05</v>
      </c>
    </row>
    <row r="417" spans="1:25" ht="18.75" customHeight="1">
      <c r="A417" s="7"/>
      <c r="B417" s="209"/>
      <c r="C417" s="87"/>
      <c r="D417" s="10"/>
      <c r="E417" s="8"/>
      <c r="F417" s="17"/>
      <c r="G417" s="7"/>
      <c r="H417" s="15"/>
      <c r="I417" s="82" t="str">
        <f t="shared" si="109"/>
        <v/>
      </c>
      <c r="J417" s="52"/>
      <c r="K417" s="52"/>
      <c r="L417" s="52"/>
      <c r="M417" s="52"/>
      <c r="N417" s="52"/>
      <c r="O417" s="52"/>
      <c r="P417" s="52"/>
      <c r="Q417" s="74"/>
      <c r="R417" s="75"/>
      <c r="S417" s="83"/>
      <c r="T417" s="84"/>
      <c r="U417" s="84"/>
      <c r="X417" s="105"/>
      <c r="Y417" s="106"/>
    </row>
    <row r="418" spans="1:25" ht="18.75" customHeight="1">
      <c r="A418" s="7"/>
      <c r="B418" s="86" t="s">
        <v>9</v>
      </c>
      <c r="C418" s="87"/>
      <c r="D418" s="10" t="s">
        <v>508</v>
      </c>
      <c r="E418" s="8"/>
      <c r="F418" s="17"/>
      <c r="G418" s="7"/>
      <c r="H418" s="15"/>
      <c r="I418" s="82" t="str">
        <f t="shared" si="109"/>
        <v>[문화선교부사무실, 친교부사무실]</v>
      </c>
      <c r="J418" s="52"/>
      <c r="K418" s="52"/>
      <c r="L418" s="52"/>
      <c r="M418" s="52"/>
      <c r="N418" s="52"/>
      <c r="O418" s="52"/>
      <c r="P418" s="52"/>
      <c r="Q418" s="74"/>
      <c r="R418" s="75"/>
      <c r="S418" s="83"/>
      <c r="T418" s="84"/>
      <c r="U418" s="84"/>
      <c r="X418" s="2"/>
      <c r="Y418" s="78"/>
    </row>
    <row r="419" spans="1:25" ht="18.75" customHeight="1">
      <c r="A419" s="7"/>
      <c r="B419" s="206"/>
      <c r="C419" s="87"/>
      <c r="D419" s="19" t="s">
        <v>419</v>
      </c>
      <c r="E419" s="8"/>
      <c r="F419" s="9" t="s">
        <v>23</v>
      </c>
      <c r="G419" s="7" t="s">
        <v>19</v>
      </c>
      <c r="H419" s="15">
        <v>97.12</v>
      </c>
      <c r="I419" s="82" t="str">
        <f t="shared" si="109"/>
        <v>경량철골구조틀M-BAR㎡</v>
      </c>
      <c r="J419" s="52"/>
      <c r="K419" s="52" t="str">
        <f t="shared" ref="K419:K424" si="110">IF(J419="","",TRUNC(J419*$H419,0))</f>
        <v/>
      </c>
      <c r="L419" s="52"/>
      <c r="M419" s="52" t="str">
        <f t="shared" ref="M419:M424" si="111">IF(L419="","",TRUNC(L419*$H419,0))</f>
        <v/>
      </c>
      <c r="N419" s="52"/>
      <c r="O419" s="52" t="str">
        <f t="shared" ref="O419:O424" si="112">IF(N419="","",TRUNC(N419*$H419,0))</f>
        <v/>
      </c>
      <c r="P419" s="52">
        <f t="shared" ref="P419:P424" si="113">SUM(K419,M419,O419)</f>
        <v>0</v>
      </c>
      <c r="Q419" s="74"/>
      <c r="R419" s="75" t="str">
        <f>"제"&amp;VLOOKUP($I:$I,[4]목록!$A:$M,2,FALSE)&amp;"호표"</f>
        <v>제193호표</v>
      </c>
      <c r="S419" s="83"/>
      <c r="T419" s="84"/>
      <c r="U419" s="84"/>
      <c r="X419" s="2"/>
      <c r="Y419" s="130" t="s">
        <v>509</v>
      </c>
    </row>
    <row r="420" spans="1:25" ht="18.75" customHeight="1">
      <c r="A420" s="7"/>
      <c r="B420" s="206"/>
      <c r="C420" s="87"/>
      <c r="D420" s="10" t="s">
        <v>85</v>
      </c>
      <c r="E420" s="8"/>
      <c r="F420" s="10" t="s">
        <v>432</v>
      </c>
      <c r="G420" s="7" t="s">
        <v>20</v>
      </c>
      <c r="H420" s="15">
        <v>93.13</v>
      </c>
      <c r="I420" s="82" t="str">
        <f t="shared" si="109"/>
        <v>AL 몰딩설치메지몰딩m</v>
      </c>
      <c r="J420" s="52"/>
      <c r="K420" s="52" t="str">
        <f t="shared" si="110"/>
        <v/>
      </c>
      <c r="L420" s="52"/>
      <c r="M420" s="52" t="str">
        <f t="shared" si="111"/>
        <v/>
      </c>
      <c r="N420" s="52"/>
      <c r="O420" s="52" t="str">
        <f t="shared" si="112"/>
        <v/>
      </c>
      <c r="P420" s="52">
        <f t="shared" si="113"/>
        <v>0</v>
      </c>
      <c r="Q420" s="74"/>
      <c r="R420" s="75" t="str">
        <f>"제"&amp;VLOOKUP($I:$I,[4]목록!$A:$M,2,FALSE)&amp;"호표"</f>
        <v>제195호표</v>
      </c>
      <c r="S420" s="83"/>
      <c r="T420" s="84"/>
      <c r="U420" s="84"/>
      <c r="X420" s="2"/>
      <c r="Y420" s="130" t="s">
        <v>510</v>
      </c>
    </row>
    <row r="421" spans="1:25" ht="18.75" customHeight="1">
      <c r="A421" s="7"/>
      <c r="B421" s="206"/>
      <c r="C421" s="87"/>
      <c r="D421" s="10" t="s">
        <v>493</v>
      </c>
      <c r="E421" s="8"/>
      <c r="F421" s="10" t="s">
        <v>420</v>
      </c>
      <c r="G421" s="7" t="s">
        <v>19</v>
      </c>
      <c r="H421" s="15">
        <v>97.12</v>
      </c>
      <c r="I421" s="82" t="str">
        <f t="shared" si="109"/>
        <v>일반석고보드 취부(천정)T=9.5*2PLY㎡</v>
      </c>
      <c r="J421" s="52"/>
      <c r="K421" s="52" t="str">
        <f t="shared" si="110"/>
        <v/>
      </c>
      <c r="L421" s="52"/>
      <c r="M421" s="52" t="str">
        <f t="shared" si="111"/>
        <v/>
      </c>
      <c r="N421" s="52"/>
      <c r="O421" s="52" t="str">
        <f t="shared" si="112"/>
        <v/>
      </c>
      <c r="P421" s="52">
        <f t="shared" si="113"/>
        <v>0</v>
      </c>
      <c r="Q421" s="74"/>
      <c r="R421" s="75" t="str">
        <f>"제"&amp;VLOOKUP($I:$I,[4]목록!$A:$M,2,FALSE)&amp;"호표"</f>
        <v>제202호표</v>
      </c>
      <c r="S421" s="83"/>
      <c r="T421" s="84"/>
      <c r="U421" s="84"/>
      <c r="X421" s="2"/>
      <c r="Y421" s="130" t="s">
        <v>509</v>
      </c>
    </row>
    <row r="422" spans="1:25" ht="18.75" customHeight="1">
      <c r="A422" s="7"/>
      <c r="B422" s="206"/>
      <c r="C422" s="87"/>
      <c r="D422" s="10" t="s">
        <v>421</v>
      </c>
      <c r="E422" s="8"/>
      <c r="F422" s="17" t="s">
        <v>26</v>
      </c>
      <c r="G422" s="7" t="s">
        <v>21</v>
      </c>
      <c r="H422" s="15">
        <v>5</v>
      </c>
      <c r="I422" s="82" t="str">
        <f t="shared" si="109"/>
        <v>갈바점검구450*450EA</v>
      </c>
      <c r="J422" s="52"/>
      <c r="K422" s="52" t="str">
        <f t="shared" si="110"/>
        <v/>
      </c>
      <c r="L422" s="52"/>
      <c r="M422" s="52" t="str">
        <f t="shared" si="111"/>
        <v/>
      </c>
      <c r="N422" s="52"/>
      <c r="O422" s="52" t="str">
        <f t="shared" si="112"/>
        <v/>
      </c>
      <c r="P422" s="52">
        <f t="shared" si="113"/>
        <v>0</v>
      </c>
      <c r="Q422" s="74"/>
      <c r="R422" s="75" t="str">
        <f>"제"&amp;VLOOKUP($I:$I,[4]목록!$A:$M,2,FALSE)&amp;"호표"</f>
        <v>제143호표</v>
      </c>
      <c r="S422" s="83"/>
      <c r="T422" s="84"/>
      <c r="U422" s="84"/>
      <c r="X422" s="2"/>
      <c r="Y422" s="130">
        <v>5</v>
      </c>
    </row>
    <row r="423" spans="1:25" ht="18.75" customHeight="1">
      <c r="A423" s="7"/>
      <c r="B423" s="206"/>
      <c r="C423" s="87"/>
      <c r="D423" s="10" t="s">
        <v>435</v>
      </c>
      <c r="E423" s="8"/>
      <c r="F423" s="17" t="s">
        <v>436</v>
      </c>
      <c r="G423" s="7" t="s">
        <v>19</v>
      </c>
      <c r="H423" s="15">
        <v>97.12</v>
      </c>
      <c r="I423" s="82" t="str">
        <f t="shared" si="109"/>
        <v>도장 바탕만들기(ALL PUTTY)천정면(석고보드,합판면)㎡</v>
      </c>
      <c r="J423" s="52"/>
      <c r="K423" s="52" t="str">
        <f t="shared" si="110"/>
        <v/>
      </c>
      <c r="L423" s="52"/>
      <c r="M423" s="52" t="str">
        <f t="shared" si="111"/>
        <v/>
      </c>
      <c r="N423" s="52"/>
      <c r="O423" s="52" t="str">
        <f t="shared" si="112"/>
        <v/>
      </c>
      <c r="P423" s="52">
        <f t="shared" si="113"/>
        <v>0</v>
      </c>
      <c r="Q423" s="74"/>
      <c r="R423" s="75" t="str">
        <f>"제"&amp;VLOOKUP($I:$I,[4]목록!$A:$M,2,FALSE)&amp;"호표"</f>
        <v>제214호표</v>
      </c>
      <c r="S423" s="83"/>
      <c r="T423" s="84"/>
      <c r="U423" s="84"/>
      <c r="X423" s="2"/>
      <c r="Y423" s="130" t="s">
        <v>509</v>
      </c>
    </row>
    <row r="424" spans="1:25" ht="18.75" customHeight="1">
      <c r="A424" s="7"/>
      <c r="B424" s="206"/>
      <c r="C424" s="87"/>
      <c r="D424" s="10" t="s">
        <v>433</v>
      </c>
      <c r="E424" s="8"/>
      <c r="F424" s="17" t="s">
        <v>434</v>
      </c>
      <c r="G424" s="7" t="s">
        <v>19</v>
      </c>
      <c r="H424" s="15">
        <v>97.12</v>
      </c>
      <c r="I424" s="82" t="str">
        <f>CONCATENATE(D424,F424,G424)</f>
        <v>PAINT(PT-01)지정V.P. 천정면㎡</v>
      </c>
      <c r="J424" s="52"/>
      <c r="K424" s="52" t="str">
        <f t="shared" si="110"/>
        <v/>
      </c>
      <c r="L424" s="52"/>
      <c r="M424" s="52" t="str">
        <f t="shared" si="111"/>
        <v/>
      </c>
      <c r="N424" s="52"/>
      <c r="O424" s="52" t="str">
        <f t="shared" si="112"/>
        <v/>
      </c>
      <c r="P424" s="52">
        <f t="shared" si="113"/>
        <v>0</v>
      </c>
      <c r="Q424" s="74"/>
      <c r="R424" s="75" t="str">
        <f>"제"&amp;VLOOKUP($I:$I,[4]목록!$A:$M,2,FALSE)&amp;"호표"</f>
        <v>제225호표</v>
      </c>
      <c r="S424" s="83"/>
      <c r="T424" s="84"/>
      <c r="U424" s="84"/>
      <c r="X424" s="2"/>
      <c r="Y424" s="130" t="s">
        <v>509</v>
      </c>
    </row>
    <row r="425" spans="1:25" ht="18.75" customHeight="1">
      <c r="A425" s="7"/>
      <c r="B425" s="209"/>
      <c r="C425" s="87"/>
      <c r="D425" s="10"/>
      <c r="E425" s="8"/>
      <c r="F425" s="17"/>
      <c r="G425" s="7"/>
      <c r="H425" s="15"/>
      <c r="I425" s="82" t="str">
        <f>CONCATENATE(D425,F425,G425)</f>
        <v/>
      </c>
      <c r="J425" s="52"/>
      <c r="K425" s="52"/>
      <c r="L425" s="52"/>
      <c r="M425" s="52"/>
      <c r="N425" s="52"/>
      <c r="O425" s="52"/>
      <c r="P425" s="52"/>
      <c r="Q425" s="74"/>
      <c r="R425" s="75"/>
      <c r="S425" s="83"/>
      <c r="T425" s="84"/>
      <c r="U425" s="84"/>
      <c r="X425" s="105"/>
      <c r="Y425" s="106"/>
    </row>
    <row r="426" spans="1:25" ht="18.75" customHeight="1">
      <c r="A426" s="7"/>
      <c r="B426" s="86" t="s">
        <v>9</v>
      </c>
      <c r="C426" s="87"/>
      <c r="D426" s="10" t="s">
        <v>511</v>
      </c>
      <c r="E426" s="8"/>
      <c r="F426" s="17"/>
      <c r="G426" s="7"/>
      <c r="H426" s="15"/>
      <c r="I426" s="82" t="str">
        <f>CONCATENATE(D426,F426,G426)</f>
        <v>[공조실]</v>
      </c>
      <c r="J426" s="52"/>
      <c r="K426" s="52"/>
      <c r="L426" s="52"/>
      <c r="M426" s="52"/>
      <c r="N426" s="52"/>
      <c r="O426" s="52"/>
      <c r="P426" s="52"/>
      <c r="Q426" s="74"/>
      <c r="R426" s="75"/>
      <c r="S426" s="83"/>
      <c r="T426" s="84"/>
      <c r="U426" s="84"/>
      <c r="X426" s="2"/>
      <c r="Y426" s="78"/>
    </row>
    <row r="427" spans="1:25" ht="18.75" customHeight="1">
      <c r="A427" s="7"/>
      <c r="B427" s="206" t="s">
        <v>483</v>
      </c>
      <c r="C427" s="87"/>
      <c r="D427" s="19" t="s">
        <v>1493</v>
      </c>
      <c r="E427" s="8"/>
      <c r="F427" s="9" t="s">
        <v>481</v>
      </c>
      <c r="G427" s="7" t="s">
        <v>19</v>
      </c>
      <c r="H427" s="15">
        <v>29.58</v>
      </c>
      <c r="I427" s="82" t="str">
        <f>CONCATENATE(D427,F427,G427)</f>
        <v>흡음뿜칠뿜칠-9㎜(시공비 포함)㎡</v>
      </c>
      <c r="J427" s="52"/>
      <c r="K427" s="52" t="str">
        <f>IF(J427="","",TRUNC(J427*$H427,0))</f>
        <v/>
      </c>
      <c r="L427" s="52"/>
      <c r="M427" s="52" t="str">
        <f>IF(L427="","",TRUNC(L427*$H427,0))</f>
        <v/>
      </c>
      <c r="N427" s="52"/>
      <c r="O427" s="52" t="str">
        <f>IF(N427="","",TRUNC(N427*$H427,0))</f>
        <v/>
      </c>
      <c r="P427" s="52">
        <f>SUM(K427,M427,O427)</f>
        <v>0</v>
      </c>
      <c r="Q427" s="74"/>
      <c r="R427" s="75" t="str">
        <f>"단가"&amp;VLOOKUP($I:$I,[4]단가!$A:$B,2,FALSE)&amp;"번"</f>
        <v>단가125번</v>
      </c>
      <c r="S427" s="83"/>
      <c r="T427" s="84"/>
      <c r="U427" s="84"/>
      <c r="X427" s="2"/>
      <c r="Y427" s="130">
        <v>29.58</v>
      </c>
    </row>
    <row r="428" spans="1:25" ht="18.75" customHeight="1">
      <c r="A428" s="7"/>
      <c r="B428" s="206" t="s">
        <v>483</v>
      </c>
      <c r="C428" s="87"/>
      <c r="D428" s="19" t="s">
        <v>482</v>
      </c>
      <c r="E428" s="8"/>
      <c r="F428" s="9" t="s">
        <v>434</v>
      </c>
      <c r="G428" s="7" t="s">
        <v>19</v>
      </c>
      <c r="H428" s="15">
        <v>29.58</v>
      </c>
      <c r="I428" s="82" t="str">
        <f>CONCATENATE(D428,F428,G428)</f>
        <v>PAINT(PT-02)지정V.P. 천정면㎡</v>
      </c>
      <c r="J428" s="52"/>
      <c r="K428" s="52" t="str">
        <f>IF(J428="","",TRUNC(J428*$H428,0))</f>
        <v/>
      </c>
      <c r="L428" s="52"/>
      <c r="M428" s="52" t="str">
        <f>IF(L428="","",TRUNC(L428*$H428,0))</f>
        <v/>
      </c>
      <c r="N428" s="52"/>
      <c r="O428" s="52" t="str">
        <f>IF(N428="","",TRUNC(N428*$H428,0))</f>
        <v/>
      </c>
      <c r="P428" s="52">
        <f>SUM(K428,M428,O428)</f>
        <v>0</v>
      </c>
      <c r="Q428" s="74"/>
      <c r="R428" s="75" t="str">
        <f>"제"&amp;VLOOKUP($I:$I,[4]목록!$A:$M,2,FALSE)&amp;"호표"</f>
        <v>제226호표</v>
      </c>
      <c r="S428" s="83"/>
      <c r="T428" s="84"/>
      <c r="U428" s="84"/>
      <c r="X428" s="2"/>
      <c r="Y428" s="130">
        <v>29.58</v>
      </c>
    </row>
    <row r="429" spans="1:25" ht="18.75" customHeight="1">
      <c r="A429" s="7"/>
      <c r="B429" s="209"/>
      <c r="C429" s="87"/>
      <c r="D429" s="10"/>
      <c r="E429" s="8"/>
      <c r="F429" s="17"/>
      <c r="G429" s="7"/>
      <c r="H429" s="15"/>
      <c r="I429" s="82" t="str">
        <f t="shared" ref="I429:I442" si="114">CONCATENATE(D429,F429,G429)</f>
        <v/>
      </c>
      <c r="J429" s="52"/>
      <c r="K429" s="52"/>
      <c r="L429" s="52"/>
      <c r="M429" s="52"/>
      <c r="N429" s="52"/>
      <c r="O429" s="52"/>
      <c r="P429" s="52"/>
      <c r="Q429" s="74"/>
      <c r="R429" s="75"/>
      <c r="S429" s="83"/>
      <c r="T429" s="84"/>
      <c r="U429" s="84"/>
      <c r="X429" s="105"/>
      <c r="Y429" s="106"/>
    </row>
    <row r="430" spans="1:25" ht="18.75" customHeight="1">
      <c r="A430" s="7"/>
      <c r="B430" s="209"/>
      <c r="C430" s="87"/>
      <c r="D430" s="10"/>
      <c r="E430" s="8"/>
      <c r="F430" s="17"/>
      <c r="G430" s="7"/>
      <c r="H430" s="15"/>
      <c r="I430" s="82" t="str">
        <f t="shared" si="114"/>
        <v/>
      </c>
      <c r="J430" s="52"/>
      <c r="K430" s="52"/>
      <c r="L430" s="52"/>
      <c r="M430" s="52"/>
      <c r="N430" s="52"/>
      <c r="O430" s="52"/>
      <c r="P430" s="52"/>
      <c r="Q430" s="74"/>
      <c r="R430" s="75"/>
      <c r="S430" s="83"/>
      <c r="T430" s="84"/>
      <c r="U430" s="84"/>
      <c r="X430" s="105"/>
      <c r="Y430" s="106"/>
    </row>
    <row r="431" spans="1:25" ht="18.75" customHeight="1">
      <c r="A431" s="7"/>
      <c r="B431" s="209"/>
      <c r="C431" s="87"/>
      <c r="D431" s="10"/>
      <c r="E431" s="8"/>
      <c r="F431" s="17"/>
      <c r="G431" s="7"/>
      <c r="H431" s="15"/>
      <c r="I431" s="82" t="str">
        <f t="shared" si="114"/>
        <v/>
      </c>
      <c r="J431" s="52"/>
      <c r="K431" s="52"/>
      <c r="L431" s="52"/>
      <c r="M431" s="52"/>
      <c r="N431" s="52"/>
      <c r="O431" s="52"/>
      <c r="P431" s="52"/>
      <c r="Q431" s="74"/>
      <c r="R431" s="75"/>
      <c r="S431" s="83"/>
      <c r="T431" s="84"/>
      <c r="U431" s="84"/>
      <c r="X431" s="105"/>
      <c r="Y431" s="106"/>
    </row>
    <row r="432" spans="1:25" ht="18.75" customHeight="1">
      <c r="A432" s="7"/>
      <c r="B432" s="209"/>
      <c r="C432" s="87"/>
      <c r="D432" s="10"/>
      <c r="E432" s="8"/>
      <c r="F432" s="17"/>
      <c r="G432" s="7"/>
      <c r="H432" s="15"/>
      <c r="I432" s="82" t="str">
        <f t="shared" si="114"/>
        <v/>
      </c>
      <c r="J432" s="52"/>
      <c r="K432" s="52"/>
      <c r="L432" s="52"/>
      <c r="M432" s="52"/>
      <c r="N432" s="52"/>
      <c r="O432" s="52"/>
      <c r="P432" s="52"/>
      <c r="Q432" s="74"/>
      <c r="R432" s="75"/>
      <c r="S432" s="83"/>
      <c r="T432" s="84"/>
      <c r="U432" s="84"/>
      <c r="X432" s="105"/>
      <c r="Y432" s="106"/>
    </row>
    <row r="433" spans="1:26" ht="18.75" customHeight="1">
      <c r="A433" s="7"/>
      <c r="B433" s="209"/>
      <c r="C433" s="87"/>
      <c r="D433" s="10"/>
      <c r="E433" s="8"/>
      <c r="F433" s="17"/>
      <c r="G433" s="7"/>
      <c r="H433" s="15"/>
      <c r="I433" s="82" t="str">
        <f t="shared" si="114"/>
        <v/>
      </c>
      <c r="J433" s="52"/>
      <c r="K433" s="52"/>
      <c r="L433" s="52"/>
      <c r="M433" s="52"/>
      <c r="N433" s="52"/>
      <c r="O433" s="52"/>
      <c r="P433" s="52"/>
      <c r="Q433" s="74"/>
      <c r="R433" s="75"/>
      <c r="S433" s="83"/>
      <c r="T433" s="84"/>
      <c r="U433" s="84"/>
      <c r="X433" s="105"/>
      <c r="Y433" s="106"/>
    </row>
    <row r="434" spans="1:26" ht="18.75" customHeight="1">
      <c r="A434" s="7"/>
      <c r="B434" s="209"/>
      <c r="C434" s="87"/>
      <c r="D434" s="10"/>
      <c r="E434" s="8"/>
      <c r="F434" s="17"/>
      <c r="G434" s="7"/>
      <c r="H434" s="15"/>
      <c r="I434" s="82" t="str">
        <f t="shared" si="114"/>
        <v/>
      </c>
      <c r="J434" s="52"/>
      <c r="K434" s="52"/>
      <c r="L434" s="52"/>
      <c r="M434" s="52"/>
      <c r="N434" s="52"/>
      <c r="O434" s="52"/>
      <c r="P434" s="52"/>
      <c r="Q434" s="74"/>
      <c r="R434" s="75"/>
      <c r="S434" s="83"/>
      <c r="T434" s="84"/>
      <c r="U434" s="84"/>
      <c r="X434" s="105"/>
      <c r="Y434" s="106"/>
    </row>
    <row r="435" spans="1:26" ht="18.75" customHeight="1">
      <c r="A435" s="7"/>
      <c r="B435" s="209"/>
      <c r="C435" s="87"/>
      <c r="D435" s="10"/>
      <c r="E435" s="8"/>
      <c r="F435" s="17"/>
      <c r="G435" s="7"/>
      <c r="H435" s="15"/>
      <c r="I435" s="82" t="str">
        <f t="shared" si="114"/>
        <v/>
      </c>
      <c r="J435" s="52"/>
      <c r="K435" s="52"/>
      <c r="L435" s="52"/>
      <c r="M435" s="52"/>
      <c r="N435" s="52"/>
      <c r="O435" s="52"/>
      <c r="P435" s="52"/>
      <c r="Q435" s="74"/>
      <c r="R435" s="75"/>
      <c r="S435" s="83"/>
      <c r="T435" s="84"/>
      <c r="U435" s="84"/>
      <c r="X435" s="105"/>
      <c r="Y435" s="106"/>
    </row>
    <row r="436" spans="1:26" ht="18.75" customHeight="1">
      <c r="A436" s="7"/>
      <c r="B436" s="209"/>
      <c r="C436" s="87"/>
      <c r="D436" s="10"/>
      <c r="E436" s="8"/>
      <c r="F436" s="17"/>
      <c r="G436" s="7"/>
      <c r="H436" s="15"/>
      <c r="I436" s="82" t="str">
        <f t="shared" si="114"/>
        <v/>
      </c>
      <c r="J436" s="52"/>
      <c r="K436" s="52"/>
      <c r="L436" s="52"/>
      <c r="M436" s="52"/>
      <c r="N436" s="52"/>
      <c r="O436" s="52"/>
      <c r="P436" s="52"/>
      <c r="Q436" s="74"/>
      <c r="R436" s="75"/>
      <c r="S436" s="83"/>
      <c r="T436" s="84"/>
      <c r="U436" s="84"/>
      <c r="X436" s="105"/>
      <c r="Y436" s="106"/>
    </row>
    <row r="437" spans="1:26" ht="18.75" customHeight="1">
      <c r="A437" s="7"/>
      <c r="B437" s="209"/>
      <c r="C437" s="87"/>
      <c r="D437" s="10"/>
      <c r="E437" s="8"/>
      <c r="F437" s="17"/>
      <c r="G437" s="7"/>
      <c r="H437" s="15"/>
      <c r="I437" s="82" t="str">
        <f t="shared" si="114"/>
        <v/>
      </c>
      <c r="J437" s="52"/>
      <c r="K437" s="52"/>
      <c r="L437" s="52"/>
      <c r="M437" s="52"/>
      <c r="N437" s="52"/>
      <c r="O437" s="52"/>
      <c r="P437" s="52"/>
      <c r="Q437" s="74"/>
      <c r="R437" s="75"/>
      <c r="S437" s="83"/>
      <c r="T437" s="84"/>
      <c r="U437" s="84"/>
      <c r="X437" s="105"/>
      <c r="Y437" s="106"/>
    </row>
    <row r="438" spans="1:26" s="96" customFormat="1" ht="18.75" customHeight="1">
      <c r="A438" s="89"/>
      <c r="B438" s="210"/>
      <c r="C438" s="37" t="s">
        <v>18</v>
      </c>
      <c r="D438" s="90"/>
      <c r="E438" s="38"/>
      <c r="F438" s="39"/>
      <c r="G438" s="40"/>
      <c r="H438" s="91"/>
      <c r="I438" s="82" t="str">
        <f t="shared" si="114"/>
        <v/>
      </c>
      <c r="J438" s="92"/>
      <c r="K438" s="92">
        <f>SUM(K318:K437)</f>
        <v>0</v>
      </c>
      <c r="L438" s="92"/>
      <c r="M438" s="92">
        <f>SUM(M318:M437)</f>
        <v>0</v>
      </c>
      <c r="N438" s="92"/>
      <c r="O438" s="92">
        <f>SUM(O318:O437)</f>
        <v>0</v>
      </c>
      <c r="P438" s="92">
        <f>SUM(K438,M438,O438)</f>
        <v>0</v>
      </c>
      <c r="Q438" s="93"/>
      <c r="R438" s="94"/>
      <c r="S438" s="95"/>
      <c r="T438" s="85"/>
      <c r="U438" s="85"/>
      <c r="W438" s="1"/>
      <c r="X438" s="105"/>
      <c r="Y438" s="97"/>
      <c r="Z438" s="191"/>
    </row>
    <row r="439" spans="1:26" ht="18.75" customHeight="1">
      <c r="A439" s="184">
        <f>인테리어집계!A15</f>
        <v>0</v>
      </c>
      <c r="B439" s="194" t="str">
        <f>인테리어집계!B15</f>
        <v>4-5</v>
      </c>
      <c r="C439" s="188"/>
      <c r="D439" s="189" t="str">
        <f>인테리어집계!D15</f>
        <v>도어공사</v>
      </c>
      <c r="E439" s="8"/>
      <c r="F439" s="17"/>
      <c r="G439" s="7"/>
      <c r="H439" s="15"/>
      <c r="I439" s="82" t="str">
        <f t="shared" si="114"/>
        <v>도어공사</v>
      </c>
      <c r="J439" s="52"/>
      <c r="K439" s="52"/>
      <c r="L439" s="52"/>
      <c r="M439" s="52"/>
      <c r="N439" s="52"/>
      <c r="O439" s="52"/>
      <c r="P439" s="52"/>
      <c r="Q439" s="74"/>
      <c r="R439" s="75"/>
      <c r="S439" s="83"/>
      <c r="T439" s="84"/>
      <c r="U439" s="85"/>
      <c r="X439" s="105"/>
      <c r="Y439" s="78"/>
    </row>
    <row r="440" spans="1:26" ht="18.75" customHeight="1">
      <c r="A440" s="7"/>
      <c r="B440" s="206"/>
      <c r="C440" s="87"/>
      <c r="D440" s="19" t="s">
        <v>514</v>
      </c>
      <c r="E440" s="8"/>
      <c r="F440" s="9" t="s">
        <v>515</v>
      </c>
      <c r="G440" s="7" t="s">
        <v>27</v>
      </c>
      <c r="H440" s="15">
        <v>1</v>
      </c>
      <c r="I440" s="82" t="str">
        <f>CONCATENATE(D440,F440,G440)</f>
        <v>GD-0110000*2800, 하드웨어 포함SET</v>
      </c>
      <c r="J440" s="52"/>
      <c r="K440" s="52" t="str">
        <f>IF(J440="","",TRUNC(J440*$H440,0))</f>
        <v/>
      </c>
      <c r="L440" s="52"/>
      <c r="M440" s="52" t="str">
        <f>IF(L440="","",TRUNC(L440*$H440,0))</f>
        <v/>
      </c>
      <c r="N440" s="52"/>
      <c r="O440" s="52" t="str">
        <f>IF(N440="","",TRUNC(N440*$H440,0))</f>
        <v/>
      </c>
      <c r="P440" s="52">
        <f>SUM(K440,M440,O440)</f>
        <v>0</v>
      </c>
      <c r="Q440" s="74"/>
      <c r="R440" s="75" t="str">
        <f>"제"&amp;VLOOKUP($I:$I,[4]목록!$A:$M,2,FALSE)&amp;"호표"</f>
        <v>제246호표</v>
      </c>
      <c r="S440" s="83"/>
      <c r="T440" s="84"/>
      <c r="U440" s="84"/>
      <c r="X440" s="2"/>
      <c r="Y440" s="106" t="str">
        <f t="shared" ref="Y440:Y450" si="115">CONCATENATE(H440,G440)</f>
        <v>1SET</v>
      </c>
    </row>
    <row r="441" spans="1:26" ht="18.75" customHeight="1">
      <c r="A441" s="7"/>
      <c r="B441" s="206"/>
      <c r="C441" s="87"/>
      <c r="D441" s="19" t="s">
        <v>516</v>
      </c>
      <c r="E441" s="8"/>
      <c r="F441" s="9" t="s">
        <v>517</v>
      </c>
      <c r="G441" s="7" t="s">
        <v>27</v>
      </c>
      <c r="H441" s="15">
        <v>3</v>
      </c>
      <c r="I441" s="82" t="str">
        <f>CONCATENATE(D441,F441,G441)</f>
        <v>GD-04900*2400, 하드웨어포함SET</v>
      </c>
      <c r="J441" s="52"/>
      <c r="K441" s="52" t="str">
        <f>IF(J441="","",TRUNC(J441*$H441,0))</f>
        <v/>
      </c>
      <c r="L441" s="52"/>
      <c r="M441" s="52" t="str">
        <f>IF(L441="","",TRUNC(L441*$H441,0))</f>
        <v/>
      </c>
      <c r="N441" s="52"/>
      <c r="O441" s="52" t="str">
        <f>IF(N441="","",TRUNC(N441*$H441,0))</f>
        <v/>
      </c>
      <c r="P441" s="52">
        <f>SUM(K441,M441,O441)</f>
        <v>0</v>
      </c>
      <c r="Q441" s="74"/>
      <c r="R441" s="75" t="str">
        <f>"제"&amp;VLOOKUP($I:$I,[4]목록!$A:$M,2,FALSE)&amp;"호표"</f>
        <v>제249호표</v>
      </c>
      <c r="S441" s="83"/>
      <c r="T441" s="84"/>
      <c r="U441" s="84"/>
      <c r="X441" s="2"/>
      <c r="Y441" s="106" t="str">
        <f t="shared" si="115"/>
        <v>3SET</v>
      </c>
    </row>
    <row r="442" spans="1:26" ht="18.75" customHeight="1">
      <c r="A442" s="7"/>
      <c r="B442" s="206"/>
      <c r="C442" s="87"/>
      <c r="D442" s="19" t="s">
        <v>518</v>
      </c>
      <c r="E442" s="8"/>
      <c r="F442" s="9" t="s">
        <v>519</v>
      </c>
      <c r="G442" s="7" t="s">
        <v>27</v>
      </c>
      <c r="H442" s="15">
        <v>2</v>
      </c>
      <c r="I442" s="82" t="str">
        <f t="shared" si="114"/>
        <v>SD-031000*2100, 하드웨어 포함SET</v>
      </c>
      <c r="J442" s="52"/>
      <c r="K442" s="52" t="str">
        <f>IF(J442="","",TRUNC(J442*$H442,0))</f>
        <v/>
      </c>
      <c r="L442" s="52"/>
      <c r="M442" s="52" t="str">
        <f>IF(L442="","",TRUNC(L442*$H442,0))</f>
        <v/>
      </c>
      <c r="N442" s="52"/>
      <c r="O442" s="52" t="str">
        <f>IF(N442="","",TRUNC(N442*$H442,0))</f>
        <v/>
      </c>
      <c r="P442" s="52">
        <f>SUM(K442,M442,O442)</f>
        <v>0</v>
      </c>
      <c r="Q442" s="74"/>
      <c r="R442" s="75" t="str">
        <f>"제"&amp;VLOOKUP($I:$I,[4]목록!$A:$M,2,FALSE)&amp;"호표"</f>
        <v>제254호표</v>
      </c>
      <c r="S442" s="83"/>
      <c r="T442" s="84"/>
      <c r="U442" s="84"/>
      <c r="X442" s="2"/>
      <c r="Y442" s="106" t="str">
        <f t="shared" si="115"/>
        <v>2SET</v>
      </c>
    </row>
    <row r="443" spans="1:26" ht="18.75" customHeight="1">
      <c r="A443" s="7"/>
      <c r="B443" s="206"/>
      <c r="C443" s="87"/>
      <c r="D443" s="19" t="s">
        <v>520</v>
      </c>
      <c r="E443" s="8"/>
      <c r="F443" s="9" t="s">
        <v>521</v>
      </c>
      <c r="G443" s="7" t="s">
        <v>27</v>
      </c>
      <c r="H443" s="15">
        <v>1</v>
      </c>
      <c r="I443" s="82" t="str">
        <f t="shared" ref="I443:I453" si="116">CONCATENATE(D443,F443,G443)</f>
        <v>SD-042150*2100, 하드웨어 포함SET</v>
      </c>
      <c r="J443" s="52"/>
      <c r="K443" s="52" t="str">
        <f t="shared" ref="K443:K450" si="117">IF(J443="","",TRUNC(J443*$H443,0))</f>
        <v/>
      </c>
      <c r="L443" s="52"/>
      <c r="M443" s="52" t="str">
        <f t="shared" ref="M443:M450" si="118">IF(L443="","",TRUNC(L443*$H443,0))</f>
        <v/>
      </c>
      <c r="N443" s="52"/>
      <c r="O443" s="52" t="str">
        <f t="shared" ref="O443:O450" si="119">IF(N443="","",TRUNC(N443*$H443,0))</f>
        <v/>
      </c>
      <c r="P443" s="52">
        <f t="shared" ref="P443:P450" si="120">SUM(K443,M443,O443)</f>
        <v>0</v>
      </c>
      <c r="Q443" s="74"/>
      <c r="R443" s="75" t="str">
        <f>"제"&amp;VLOOKUP($I:$I,[4]목록!$A:$M,2,FALSE)&amp;"호표"</f>
        <v>제255호표</v>
      </c>
      <c r="S443" s="83"/>
      <c r="T443" s="84"/>
      <c r="U443" s="84"/>
      <c r="X443" s="2"/>
      <c r="Y443" s="106" t="str">
        <f t="shared" si="115"/>
        <v>1SET</v>
      </c>
    </row>
    <row r="444" spans="1:26" ht="18.75" customHeight="1">
      <c r="A444" s="7"/>
      <c r="B444" s="206"/>
      <c r="C444" s="87"/>
      <c r="D444" s="19" t="s">
        <v>522</v>
      </c>
      <c r="E444" s="8"/>
      <c r="F444" s="9" t="s">
        <v>523</v>
      </c>
      <c r="G444" s="7" t="s">
        <v>27</v>
      </c>
      <c r="H444" s="15">
        <v>2</v>
      </c>
      <c r="I444" s="82" t="str">
        <f t="shared" si="116"/>
        <v>SD-06920*2400, 하드웨어 포함SET</v>
      </c>
      <c r="J444" s="52"/>
      <c r="K444" s="52" t="str">
        <f t="shared" si="117"/>
        <v/>
      </c>
      <c r="L444" s="52"/>
      <c r="M444" s="52" t="str">
        <f t="shared" si="118"/>
        <v/>
      </c>
      <c r="N444" s="52"/>
      <c r="O444" s="52" t="str">
        <f t="shared" si="119"/>
        <v/>
      </c>
      <c r="P444" s="52">
        <f t="shared" si="120"/>
        <v>0</v>
      </c>
      <c r="Q444" s="74"/>
      <c r="R444" s="75" t="str">
        <f>"제"&amp;VLOOKUP($I:$I,[4]목록!$A:$M,2,FALSE)&amp;"호표"</f>
        <v>제257호표</v>
      </c>
      <c r="S444" s="83"/>
      <c r="T444" s="84"/>
      <c r="U444" s="84"/>
      <c r="X444" s="2"/>
      <c r="Y444" s="106" t="str">
        <f t="shared" si="115"/>
        <v>2SET</v>
      </c>
    </row>
    <row r="445" spans="1:26" ht="18.75" customHeight="1">
      <c r="A445" s="7"/>
      <c r="B445" s="206"/>
      <c r="C445" s="87"/>
      <c r="D445" s="19" t="s">
        <v>524</v>
      </c>
      <c r="E445" s="8"/>
      <c r="F445" s="9" t="s">
        <v>525</v>
      </c>
      <c r="G445" s="7" t="s">
        <v>27</v>
      </c>
      <c r="H445" s="15">
        <v>1</v>
      </c>
      <c r="I445" s="82" t="str">
        <f t="shared" si="116"/>
        <v>WD-01900*2400, 하드웨어 포함SET</v>
      </c>
      <c r="J445" s="52"/>
      <c r="K445" s="52" t="str">
        <f t="shared" si="117"/>
        <v/>
      </c>
      <c r="L445" s="52"/>
      <c r="M445" s="52" t="str">
        <f t="shared" si="118"/>
        <v/>
      </c>
      <c r="N445" s="52"/>
      <c r="O445" s="52" t="str">
        <f t="shared" si="119"/>
        <v/>
      </c>
      <c r="P445" s="52">
        <f t="shared" si="120"/>
        <v>0</v>
      </c>
      <c r="Q445" s="74"/>
      <c r="R445" s="75" t="str">
        <f>"제"&amp;VLOOKUP($I:$I,[4]목록!$A:$M,2,FALSE)&amp;"호표"</f>
        <v>제258호표</v>
      </c>
      <c r="S445" s="83"/>
      <c r="T445" s="84"/>
      <c r="U445" s="84"/>
      <c r="X445" s="2"/>
      <c r="Y445" s="106" t="str">
        <f t="shared" si="115"/>
        <v>1SET</v>
      </c>
    </row>
    <row r="446" spans="1:26" ht="18.75" customHeight="1">
      <c r="A446" s="7"/>
      <c r="B446" s="206"/>
      <c r="C446" s="87"/>
      <c r="D446" s="19" t="s">
        <v>526</v>
      </c>
      <c r="E446" s="8"/>
      <c r="F446" s="9" t="s">
        <v>987</v>
      </c>
      <c r="G446" s="7" t="s">
        <v>27</v>
      </c>
      <c r="H446" s="15">
        <v>1</v>
      </c>
      <c r="I446" s="82" t="str">
        <f t="shared" si="116"/>
        <v>ASD-013185*2700,기계포함,설치포함SET</v>
      </c>
      <c r="J446" s="52"/>
      <c r="K446" s="52" t="str">
        <f t="shared" si="117"/>
        <v/>
      </c>
      <c r="L446" s="52"/>
      <c r="M446" s="52" t="str">
        <f t="shared" si="118"/>
        <v/>
      </c>
      <c r="N446" s="52"/>
      <c r="O446" s="52" t="str">
        <f t="shared" si="119"/>
        <v/>
      </c>
      <c r="P446" s="52">
        <f t="shared" si="120"/>
        <v>0</v>
      </c>
      <c r="Q446" s="74"/>
      <c r="R446" s="75" t="str">
        <f>"단가"&amp;VLOOKUP($I:$I,[4]단가!$A:$B,2,FALSE)&amp;"번"</f>
        <v>단가275번</v>
      </c>
      <c r="S446" s="83"/>
      <c r="T446" s="84"/>
      <c r="U446" s="84"/>
      <c r="X446" s="2"/>
      <c r="Y446" s="106" t="str">
        <f t="shared" si="115"/>
        <v>1SET</v>
      </c>
    </row>
    <row r="447" spans="1:26" ht="18.75" customHeight="1">
      <c r="A447" s="7"/>
      <c r="B447" s="206"/>
      <c r="C447" s="87"/>
      <c r="D447" s="19" t="s">
        <v>527</v>
      </c>
      <c r="E447" s="8"/>
      <c r="F447" s="9" t="s">
        <v>988</v>
      </c>
      <c r="G447" s="7" t="s">
        <v>27</v>
      </c>
      <c r="H447" s="15">
        <v>1</v>
      </c>
      <c r="I447" s="82" t="str">
        <f t="shared" si="116"/>
        <v>ASD-021000*2400,기계포함,설치포함SET</v>
      </c>
      <c r="J447" s="52"/>
      <c r="K447" s="52" t="str">
        <f t="shared" si="117"/>
        <v/>
      </c>
      <c r="L447" s="52"/>
      <c r="M447" s="52" t="str">
        <f t="shared" si="118"/>
        <v/>
      </c>
      <c r="N447" s="52"/>
      <c r="O447" s="52" t="str">
        <f t="shared" si="119"/>
        <v/>
      </c>
      <c r="P447" s="52">
        <f t="shared" si="120"/>
        <v>0</v>
      </c>
      <c r="Q447" s="74"/>
      <c r="R447" s="75" t="str">
        <f>"단가"&amp;VLOOKUP($I:$I,[4]단가!$A:$B,2,FALSE)&amp;"번"</f>
        <v>단가276번</v>
      </c>
      <c r="S447" s="83"/>
      <c r="T447" s="84"/>
      <c r="U447" s="84"/>
      <c r="X447" s="2"/>
      <c r="Y447" s="106" t="str">
        <f t="shared" si="115"/>
        <v>1SET</v>
      </c>
    </row>
    <row r="448" spans="1:26" ht="18.75" customHeight="1">
      <c r="A448" s="7"/>
      <c r="B448" s="206"/>
      <c r="C448" s="87"/>
      <c r="D448" s="19" t="s">
        <v>528</v>
      </c>
      <c r="E448" s="8"/>
      <c r="F448" s="9" t="s">
        <v>519</v>
      </c>
      <c r="G448" s="7" t="s">
        <v>27</v>
      </c>
      <c r="H448" s="15">
        <v>1</v>
      </c>
      <c r="I448" s="82" t="str">
        <f t="shared" si="116"/>
        <v>SSD-011000*2100, 하드웨어 포함SET</v>
      </c>
      <c r="J448" s="52"/>
      <c r="K448" s="52" t="str">
        <f t="shared" si="117"/>
        <v/>
      </c>
      <c r="L448" s="52"/>
      <c r="M448" s="52" t="str">
        <f t="shared" si="118"/>
        <v/>
      </c>
      <c r="N448" s="52"/>
      <c r="O448" s="52" t="str">
        <f t="shared" si="119"/>
        <v/>
      </c>
      <c r="P448" s="52">
        <f t="shared" si="120"/>
        <v>0</v>
      </c>
      <c r="Q448" s="74"/>
      <c r="R448" s="75" t="str">
        <f>"제"&amp;VLOOKUP($I:$I,[4]목록!$A:$M,2,FALSE)&amp;"호표"</f>
        <v>제259호표</v>
      </c>
      <c r="S448" s="83"/>
      <c r="T448" s="84"/>
      <c r="U448" s="84"/>
      <c r="X448" s="2"/>
      <c r="Y448" s="106" t="str">
        <f t="shared" si="115"/>
        <v>1SET</v>
      </c>
    </row>
    <row r="449" spans="1:26" ht="18.75" customHeight="1">
      <c r="A449" s="7"/>
      <c r="B449" s="206"/>
      <c r="C449" s="87"/>
      <c r="D449" s="19" t="s">
        <v>529</v>
      </c>
      <c r="E449" s="8"/>
      <c r="F449" s="9" t="s">
        <v>530</v>
      </c>
      <c r="G449" s="7" t="s">
        <v>27</v>
      </c>
      <c r="H449" s="15">
        <v>1</v>
      </c>
      <c r="I449" s="82" t="str">
        <f t="shared" si="116"/>
        <v>FSD-011100*2800, 하드웨어 포함SET</v>
      </c>
      <c r="J449" s="52"/>
      <c r="K449" s="52" t="str">
        <f t="shared" si="117"/>
        <v/>
      </c>
      <c r="L449" s="52"/>
      <c r="M449" s="52" t="str">
        <f t="shared" si="118"/>
        <v/>
      </c>
      <c r="N449" s="52"/>
      <c r="O449" s="52" t="str">
        <f t="shared" si="119"/>
        <v/>
      </c>
      <c r="P449" s="52">
        <f t="shared" si="120"/>
        <v>0</v>
      </c>
      <c r="Q449" s="74"/>
      <c r="R449" s="75" t="str">
        <f>"제"&amp;VLOOKUP($I:$I,[4]목록!$A:$M,2,FALSE)&amp;"호표"</f>
        <v>제260호표</v>
      </c>
      <c r="S449" s="83"/>
      <c r="T449" s="84"/>
      <c r="U449" s="84"/>
      <c r="X449" s="2"/>
      <c r="Y449" s="106" t="str">
        <f t="shared" si="115"/>
        <v>1SET</v>
      </c>
    </row>
    <row r="450" spans="1:26" ht="18.75" customHeight="1">
      <c r="A450" s="7"/>
      <c r="B450" s="206"/>
      <c r="C450" s="87"/>
      <c r="D450" s="19" t="s">
        <v>531</v>
      </c>
      <c r="E450" s="8"/>
      <c r="F450" s="9" t="s">
        <v>532</v>
      </c>
      <c r="G450" s="7" t="s">
        <v>22</v>
      </c>
      <c r="H450" s="15">
        <v>1</v>
      </c>
      <c r="I450" s="82" t="str">
        <f t="shared" si="116"/>
        <v>소극장 도어보수도장마감, 하드웨어 교체식</v>
      </c>
      <c r="J450" s="52"/>
      <c r="K450" s="52" t="str">
        <f t="shared" si="117"/>
        <v/>
      </c>
      <c r="L450" s="52"/>
      <c r="M450" s="52" t="str">
        <f t="shared" si="118"/>
        <v/>
      </c>
      <c r="N450" s="52"/>
      <c r="O450" s="52" t="str">
        <f t="shared" si="119"/>
        <v/>
      </c>
      <c r="P450" s="52">
        <f t="shared" si="120"/>
        <v>0</v>
      </c>
      <c r="Q450" s="74"/>
      <c r="R450" s="75" t="str">
        <f>"단가"&amp;VLOOKUP($I:$I,[4]단가!$A:$B,2,FALSE)&amp;"번"</f>
        <v>단가279번</v>
      </c>
      <c r="S450" s="83"/>
      <c r="T450" s="84"/>
      <c r="U450" s="84"/>
      <c r="X450" s="2"/>
      <c r="Y450" s="106" t="str">
        <f t="shared" si="115"/>
        <v>1식</v>
      </c>
    </row>
    <row r="451" spans="1:26" ht="18.75" customHeight="1">
      <c r="A451" s="7"/>
      <c r="B451" s="209"/>
      <c r="C451" s="87"/>
      <c r="D451" s="10"/>
      <c r="E451" s="8"/>
      <c r="F451" s="17"/>
      <c r="G451" s="7"/>
      <c r="H451" s="15"/>
      <c r="I451" s="82" t="str">
        <f t="shared" si="116"/>
        <v/>
      </c>
      <c r="J451" s="52"/>
      <c r="K451" s="52"/>
      <c r="L451" s="52"/>
      <c r="M451" s="52"/>
      <c r="N451" s="52"/>
      <c r="O451" s="52"/>
      <c r="P451" s="52"/>
      <c r="Q451" s="74"/>
      <c r="R451" s="75"/>
      <c r="S451" s="83"/>
      <c r="T451" s="84"/>
      <c r="U451" s="84"/>
      <c r="X451" s="105"/>
      <c r="Y451" s="106"/>
    </row>
    <row r="452" spans="1:26" ht="18.75" customHeight="1">
      <c r="A452" s="7"/>
      <c r="B452" s="209"/>
      <c r="C452" s="87"/>
      <c r="D452" s="10"/>
      <c r="E452" s="8"/>
      <c r="F452" s="17"/>
      <c r="G452" s="7"/>
      <c r="H452" s="15"/>
      <c r="I452" s="82" t="str">
        <f t="shared" si="116"/>
        <v/>
      </c>
      <c r="J452" s="52"/>
      <c r="K452" s="52"/>
      <c r="L452" s="52"/>
      <c r="M452" s="52"/>
      <c r="N452" s="52"/>
      <c r="O452" s="52"/>
      <c r="P452" s="52"/>
      <c r="Q452" s="74"/>
      <c r="R452" s="75"/>
      <c r="S452" s="83"/>
      <c r="T452" s="84"/>
      <c r="U452" s="84"/>
      <c r="X452" s="105"/>
      <c r="Y452" s="106"/>
    </row>
    <row r="453" spans="1:26" ht="18.75" customHeight="1">
      <c r="A453" s="7"/>
      <c r="B453" s="209"/>
      <c r="C453" s="87"/>
      <c r="D453" s="10"/>
      <c r="E453" s="8"/>
      <c r="F453" s="17"/>
      <c r="G453" s="7"/>
      <c r="H453" s="15"/>
      <c r="I453" s="82" t="str">
        <f t="shared" si="116"/>
        <v/>
      </c>
      <c r="J453" s="52"/>
      <c r="K453" s="52"/>
      <c r="L453" s="52"/>
      <c r="M453" s="52"/>
      <c r="N453" s="52"/>
      <c r="O453" s="52"/>
      <c r="P453" s="52"/>
      <c r="Q453" s="74"/>
      <c r="R453" s="75"/>
      <c r="S453" s="83"/>
      <c r="T453" s="84"/>
      <c r="U453" s="84"/>
      <c r="X453" s="105"/>
      <c r="Y453" s="106"/>
    </row>
    <row r="454" spans="1:26" ht="18.75" customHeight="1">
      <c r="A454" s="7"/>
      <c r="B454" s="209"/>
      <c r="C454" s="87"/>
      <c r="D454" s="10"/>
      <c r="E454" s="8"/>
      <c r="F454" s="17"/>
      <c r="G454" s="7"/>
      <c r="H454" s="15"/>
      <c r="I454" s="82" t="str">
        <f t="shared" ref="I454:I463" si="121">CONCATENATE(D454,F454,G454)</f>
        <v/>
      </c>
      <c r="J454" s="52"/>
      <c r="K454" s="52"/>
      <c r="L454" s="52"/>
      <c r="M454" s="52"/>
      <c r="N454" s="52"/>
      <c r="O454" s="52"/>
      <c r="P454" s="52"/>
      <c r="Q454" s="74"/>
      <c r="R454" s="75"/>
      <c r="S454" s="83"/>
      <c r="T454" s="84"/>
      <c r="U454" s="84"/>
      <c r="X454" s="105"/>
      <c r="Y454" s="106"/>
    </row>
    <row r="455" spans="1:26" ht="18.75" customHeight="1">
      <c r="A455" s="7"/>
      <c r="B455" s="209"/>
      <c r="C455" s="87"/>
      <c r="D455" s="10"/>
      <c r="E455" s="8"/>
      <c r="F455" s="17"/>
      <c r="G455" s="7"/>
      <c r="H455" s="15"/>
      <c r="I455" s="82" t="str">
        <f t="shared" si="121"/>
        <v/>
      </c>
      <c r="J455" s="52"/>
      <c r="K455" s="52"/>
      <c r="L455" s="52"/>
      <c r="M455" s="52"/>
      <c r="N455" s="52"/>
      <c r="O455" s="52"/>
      <c r="P455" s="52"/>
      <c r="Q455" s="74"/>
      <c r="R455" s="75"/>
      <c r="S455" s="83"/>
      <c r="T455" s="84"/>
      <c r="U455" s="84"/>
      <c r="X455" s="105"/>
      <c r="Y455" s="106"/>
    </row>
    <row r="456" spans="1:26" ht="18.75" customHeight="1">
      <c r="A456" s="7"/>
      <c r="B456" s="209"/>
      <c r="C456" s="87"/>
      <c r="D456" s="10"/>
      <c r="E456" s="8"/>
      <c r="F456" s="17"/>
      <c r="G456" s="7"/>
      <c r="H456" s="15"/>
      <c r="I456" s="82" t="str">
        <f t="shared" si="121"/>
        <v/>
      </c>
      <c r="J456" s="52"/>
      <c r="K456" s="52"/>
      <c r="L456" s="52"/>
      <c r="M456" s="52"/>
      <c r="N456" s="52"/>
      <c r="O456" s="52"/>
      <c r="P456" s="52"/>
      <c r="Q456" s="74"/>
      <c r="R456" s="75"/>
      <c r="S456" s="83"/>
      <c r="T456" s="84"/>
      <c r="U456" s="84"/>
      <c r="X456" s="105"/>
      <c r="Y456" s="106"/>
    </row>
    <row r="457" spans="1:26" ht="18.75" customHeight="1">
      <c r="A457" s="7"/>
      <c r="B457" s="209"/>
      <c r="C457" s="87"/>
      <c r="D457" s="10"/>
      <c r="E457" s="8"/>
      <c r="F457" s="17"/>
      <c r="G457" s="7"/>
      <c r="H457" s="15"/>
      <c r="I457" s="82" t="str">
        <f t="shared" si="121"/>
        <v/>
      </c>
      <c r="J457" s="52"/>
      <c r="K457" s="52"/>
      <c r="L457" s="52"/>
      <c r="M457" s="52"/>
      <c r="N457" s="52"/>
      <c r="O457" s="52"/>
      <c r="P457" s="52"/>
      <c r="Q457" s="74"/>
      <c r="R457" s="75"/>
      <c r="S457" s="83"/>
      <c r="T457" s="84"/>
      <c r="U457" s="84"/>
      <c r="X457" s="105"/>
      <c r="Y457" s="106"/>
    </row>
    <row r="458" spans="1:26" ht="18.75" customHeight="1">
      <c r="A458" s="7"/>
      <c r="B458" s="209"/>
      <c r="C458" s="87"/>
      <c r="D458" s="10"/>
      <c r="E458" s="8"/>
      <c r="F458" s="17"/>
      <c r="G458" s="7"/>
      <c r="H458" s="15"/>
      <c r="I458" s="82" t="str">
        <f t="shared" si="121"/>
        <v/>
      </c>
      <c r="J458" s="52"/>
      <c r="K458" s="52"/>
      <c r="L458" s="52"/>
      <c r="M458" s="52"/>
      <c r="N458" s="52"/>
      <c r="O458" s="52"/>
      <c r="P458" s="52"/>
      <c r="Q458" s="74"/>
      <c r="R458" s="75"/>
      <c r="S458" s="83"/>
      <c r="T458" s="84"/>
      <c r="U458" s="84"/>
      <c r="X458" s="105"/>
      <c r="Y458" s="106"/>
    </row>
    <row r="459" spans="1:26" ht="18.75" customHeight="1">
      <c r="A459" s="7"/>
      <c r="B459" s="209"/>
      <c r="C459" s="87"/>
      <c r="D459" s="10"/>
      <c r="E459" s="8"/>
      <c r="F459" s="17"/>
      <c r="G459" s="7"/>
      <c r="H459" s="15"/>
      <c r="I459" s="82" t="str">
        <f t="shared" si="121"/>
        <v/>
      </c>
      <c r="J459" s="52"/>
      <c r="K459" s="52"/>
      <c r="L459" s="52"/>
      <c r="M459" s="52"/>
      <c r="N459" s="52"/>
      <c r="O459" s="52"/>
      <c r="P459" s="52"/>
      <c r="Q459" s="74"/>
      <c r="R459" s="75"/>
      <c r="S459" s="83"/>
      <c r="T459" s="84"/>
      <c r="U459" s="84"/>
      <c r="X459" s="105"/>
      <c r="Y459" s="106"/>
    </row>
    <row r="460" spans="1:26" ht="18.75" customHeight="1">
      <c r="A460" s="7"/>
      <c r="B460" s="209"/>
      <c r="C460" s="87"/>
      <c r="D460" s="10"/>
      <c r="E460" s="8"/>
      <c r="F460" s="17"/>
      <c r="G460" s="7"/>
      <c r="H460" s="15"/>
      <c r="I460" s="82" t="str">
        <f t="shared" si="121"/>
        <v/>
      </c>
      <c r="J460" s="52"/>
      <c r="K460" s="52"/>
      <c r="L460" s="52"/>
      <c r="M460" s="52"/>
      <c r="N460" s="52"/>
      <c r="O460" s="52"/>
      <c r="P460" s="52"/>
      <c r="Q460" s="74"/>
      <c r="R460" s="75"/>
      <c r="S460" s="83"/>
      <c r="T460" s="84"/>
      <c r="U460" s="84"/>
      <c r="X460" s="105"/>
      <c r="Y460" s="106"/>
    </row>
    <row r="461" spans="1:26" ht="18.75" customHeight="1">
      <c r="A461" s="7"/>
      <c r="B461" s="209"/>
      <c r="C461" s="87"/>
      <c r="D461" s="10"/>
      <c r="E461" s="8"/>
      <c r="F461" s="17"/>
      <c r="G461" s="7"/>
      <c r="H461" s="15"/>
      <c r="I461" s="82" t="str">
        <f t="shared" si="121"/>
        <v/>
      </c>
      <c r="J461" s="52"/>
      <c r="K461" s="52"/>
      <c r="L461" s="52"/>
      <c r="M461" s="52"/>
      <c r="N461" s="52"/>
      <c r="O461" s="52"/>
      <c r="P461" s="52"/>
      <c r="Q461" s="74"/>
      <c r="R461" s="75"/>
      <c r="S461" s="83"/>
      <c r="T461" s="84"/>
      <c r="U461" s="84"/>
      <c r="X461" s="105"/>
      <c r="Y461" s="106"/>
    </row>
    <row r="462" spans="1:26" s="96" customFormat="1" ht="18.75" customHeight="1">
      <c r="A462" s="89"/>
      <c r="B462" s="210"/>
      <c r="C462" s="37" t="s">
        <v>18</v>
      </c>
      <c r="D462" s="90"/>
      <c r="E462" s="38"/>
      <c r="F462" s="39"/>
      <c r="G462" s="40"/>
      <c r="H462" s="91"/>
      <c r="I462" s="82" t="str">
        <f t="shared" si="121"/>
        <v/>
      </c>
      <c r="J462" s="92"/>
      <c r="K462" s="92">
        <f>SUM(K439:K461)</f>
        <v>0</v>
      </c>
      <c r="L462" s="92"/>
      <c r="M462" s="92">
        <f>SUM(M439:M461)</f>
        <v>0</v>
      </c>
      <c r="N462" s="92"/>
      <c r="O462" s="92">
        <f>SUM(O439:O461)</f>
        <v>0</v>
      </c>
      <c r="P462" s="92">
        <f>SUM(K462,M462,O462)</f>
        <v>0</v>
      </c>
      <c r="Q462" s="93"/>
      <c r="R462" s="94"/>
      <c r="S462" s="95"/>
      <c r="T462" s="85"/>
      <c r="U462" s="85"/>
      <c r="W462" s="1"/>
      <c r="X462" s="105"/>
      <c r="Y462" s="97"/>
      <c r="Z462" s="191"/>
    </row>
    <row r="463" spans="1:26" ht="18.75" customHeight="1">
      <c r="A463" s="184">
        <f>인테리어집계!A16</f>
        <v>0</v>
      </c>
      <c r="B463" s="194" t="str">
        <f>인테리어집계!B16</f>
        <v>4-6</v>
      </c>
      <c r="C463" s="188"/>
      <c r="D463" s="189" t="str">
        <f>인테리어집계!D16</f>
        <v>제작가구공사</v>
      </c>
      <c r="E463" s="8"/>
      <c r="F463" s="17"/>
      <c r="G463" s="7"/>
      <c r="H463" s="15"/>
      <c r="I463" s="82" t="str">
        <f t="shared" si="121"/>
        <v>제작가구공사</v>
      </c>
      <c r="J463" s="52"/>
      <c r="K463" s="52"/>
      <c r="L463" s="52"/>
      <c r="M463" s="52"/>
      <c r="N463" s="52"/>
      <c r="O463" s="52"/>
      <c r="P463" s="52"/>
      <c r="Q463" s="74"/>
      <c r="R463" s="75"/>
      <c r="S463" s="83"/>
      <c r="T463" s="84"/>
      <c r="U463" s="85"/>
      <c r="X463" s="105"/>
      <c r="Y463" s="78"/>
    </row>
    <row r="464" spans="1:26" ht="18.75" customHeight="1">
      <c r="A464" s="7"/>
      <c r="B464" s="86" t="s">
        <v>9</v>
      </c>
      <c r="C464" s="87"/>
      <c r="D464" s="10" t="s">
        <v>248</v>
      </c>
      <c r="E464" s="8"/>
      <c r="F464" s="17"/>
      <c r="G464" s="7"/>
      <c r="H464" s="15"/>
      <c r="I464" s="82" t="str">
        <f t="shared" ref="I464:I471" si="122">CONCATENATE(D464,F464,G464)</f>
        <v>[로비]</v>
      </c>
      <c r="J464" s="52"/>
      <c r="K464" s="52"/>
      <c r="L464" s="52"/>
      <c r="M464" s="52"/>
      <c r="N464" s="52"/>
      <c r="O464" s="52"/>
      <c r="P464" s="52"/>
      <c r="Q464" s="74"/>
      <c r="R464" s="75"/>
      <c r="S464" s="83"/>
      <c r="T464" s="84"/>
      <c r="U464" s="84"/>
      <c r="X464" s="2"/>
      <c r="Y464" s="78"/>
    </row>
    <row r="465" spans="1:25" ht="18.75" customHeight="1">
      <c r="A465" s="7"/>
      <c r="B465" s="206"/>
      <c r="C465" s="87"/>
      <c r="D465" s="19" t="s">
        <v>533</v>
      </c>
      <c r="E465" s="8"/>
      <c r="F465" s="9" t="s">
        <v>535</v>
      </c>
      <c r="G465" s="7" t="s">
        <v>27</v>
      </c>
      <c r="H465" s="15">
        <v>1</v>
      </c>
      <c r="I465" s="82" t="str">
        <f t="shared" si="122"/>
        <v>FU-001 벽부휴게용 벤치6240*500*H500,제작사양SET</v>
      </c>
      <c r="J465" s="52"/>
      <c r="K465" s="52" t="str">
        <f>IF(J465="","",TRUNC(J465*$H465,0))</f>
        <v/>
      </c>
      <c r="L465" s="52"/>
      <c r="M465" s="52" t="str">
        <f>IF(L465="","",TRUNC(L465*$H465,0))</f>
        <v/>
      </c>
      <c r="N465" s="52"/>
      <c r="O465" s="52" t="str">
        <f>IF(N465="","",TRUNC(N465*$H465,0))</f>
        <v/>
      </c>
      <c r="P465" s="52">
        <f>SUM(K465,M465,O465)</f>
        <v>0</v>
      </c>
      <c r="Q465" s="74"/>
      <c r="R465" s="75" t="str">
        <f>"단가"&amp;VLOOKUP($I:$I,[4]단가!$A:$B,2,FALSE)&amp;"번"</f>
        <v>단가280번</v>
      </c>
      <c r="S465" s="83"/>
      <c r="T465" s="84"/>
      <c r="U465" s="84"/>
      <c r="X465" s="2"/>
      <c r="Y465" s="106" t="str">
        <f t="shared" ref="Y465:Y484" si="123">CONCATENATE(H465,G465)</f>
        <v>1SET</v>
      </c>
    </row>
    <row r="466" spans="1:25" ht="18.75" customHeight="1">
      <c r="A466" s="7"/>
      <c r="B466" s="86" t="s">
        <v>9</v>
      </c>
      <c r="C466" s="87"/>
      <c r="D466" s="10" t="s">
        <v>446</v>
      </c>
      <c r="E466" s="8"/>
      <c r="F466" s="17"/>
      <c r="G466" s="7"/>
      <c r="H466" s="15"/>
      <c r="I466" s="82" t="str">
        <f t="shared" si="122"/>
        <v>[북스토어, 직원라카룸]</v>
      </c>
      <c r="J466" s="52"/>
      <c r="K466" s="52"/>
      <c r="L466" s="52"/>
      <c r="M466" s="52"/>
      <c r="N466" s="52"/>
      <c r="O466" s="52"/>
      <c r="P466" s="52"/>
      <c r="Q466" s="74"/>
      <c r="R466" s="75"/>
      <c r="S466" s="83"/>
      <c r="T466" s="84"/>
      <c r="U466" s="84"/>
      <c r="X466" s="2"/>
      <c r="Y466" s="106" t="str">
        <f t="shared" si="123"/>
        <v/>
      </c>
    </row>
    <row r="467" spans="1:25" ht="18.75" customHeight="1">
      <c r="A467" s="7"/>
      <c r="B467" s="206"/>
      <c r="C467" s="87"/>
      <c r="D467" s="19" t="s">
        <v>538</v>
      </c>
      <c r="E467" s="8"/>
      <c r="F467" s="9" t="s">
        <v>534</v>
      </c>
      <c r="G467" s="7" t="s">
        <v>27</v>
      </c>
      <c r="H467" s="15">
        <v>1</v>
      </c>
      <c r="I467" s="82" t="str">
        <f t="shared" si="122"/>
        <v>FU-002 북스토어 ㄱ형 서가(5610+2330)*510*H2400,제작사양SET</v>
      </c>
      <c r="J467" s="52"/>
      <c r="K467" s="52" t="str">
        <f>IF(J467="","",TRUNC(J467*$H467,0))</f>
        <v/>
      </c>
      <c r="L467" s="52"/>
      <c r="M467" s="52" t="str">
        <f>IF(L467="","",TRUNC(L467*$H467,0))</f>
        <v/>
      </c>
      <c r="N467" s="52"/>
      <c r="O467" s="52" t="str">
        <f>IF(N467="","",TRUNC(N467*$H467,0))</f>
        <v/>
      </c>
      <c r="P467" s="52">
        <f>SUM(K467,M467,O467)</f>
        <v>0</v>
      </c>
      <c r="Q467" s="74"/>
      <c r="R467" s="75" t="str">
        <f>"단가"&amp;VLOOKUP($I:$I,[4]단가!$A:$B,2,FALSE)&amp;"번"</f>
        <v>단가281번</v>
      </c>
      <c r="S467" s="83"/>
      <c r="T467" s="84"/>
      <c r="U467" s="84"/>
      <c r="X467" s="2"/>
      <c r="Y467" s="106" t="str">
        <f t="shared" si="123"/>
        <v>1SET</v>
      </c>
    </row>
    <row r="468" spans="1:25" ht="18.75" customHeight="1">
      <c r="A468" s="7"/>
      <c r="B468" s="206"/>
      <c r="C468" s="87"/>
      <c r="D468" s="10" t="s">
        <v>539</v>
      </c>
      <c r="E468" s="8"/>
      <c r="F468" s="17" t="s">
        <v>536</v>
      </c>
      <c r="G468" s="7" t="s">
        <v>27</v>
      </c>
      <c r="H468" s="15">
        <v>2</v>
      </c>
      <c r="I468" s="82" t="str">
        <f t="shared" si="122"/>
        <v>FU-003 북스토어 낮은 서가(독립형)1520*850*H900,제작사양SET</v>
      </c>
      <c r="J468" s="52"/>
      <c r="K468" s="52" t="str">
        <f>IF(J468="","",TRUNC(J468*$H468,0))</f>
        <v/>
      </c>
      <c r="L468" s="52"/>
      <c r="M468" s="52" t="str">
        <f>IF(L468="","",TRUNC(L468*$H468,0))</f>
        <v/>
      </c>
      <c r="N468" s="52"/>
      <c r="O468" s="52" t="str">
        <f>IF(N468="","",TRUNC(N468*$H468,0))</f>
        <v/>
      </c>
      <c r="P468" s="52">
        <f>SUM(K468,M468,O468)</f>
        <v>0</v>
      </c>
      <c r="Q468" s="74"/>
      <c r="R468" s="75" t="str">
        <f>"단가"&amp;VLOOKUP($I:$I,[4]단가!$A:$B,2,FALSE)&amp;"번"</f>
        <v>단가282번</v>
      </c>
      <c r="S468" s="83"/>
      <c r="T468" s="84"/>
      <c r="U468" s="84"/>
      <c r="X468" s="2"/>
      <c r="Y468" s="106" t="str">
        <f t="shared" si="123"/>
        <v>2SET</v>
      </c>
    </row>
    <row r="469" spans="1:25" ht="18.75" customHeight="1">
      <c r="A469" s="7"/>
      <c r="B469" s="206"/>
      <c r="C469" s="87"/>
      <c r="D469" s="10" t="s">
        <v>540</v>
      </c>
      <c r="E469" s="8"/>
      <c r="F469" s="17" t="s">
        <v>537</v>
      </c>
      <c r="G469" s="7" t="s">
        <v>27</v>
      </c>
      <c r="H469" s="15">
        <v>6</v>
      </c>
      <c r="I469" s="82" t="str">
        <f t="shared" si="122"/>
        <v>FU-004 북스토어 벽면 서가1160*330*H2400,제작사양SET</v>
      </c>
      <c r="J469" s="52"/>
      <c r="K469" s="52" t="str">
        <f>IF(J469="","",TRUNC(J469*$H469,0))</f>
        <v/>
      </c>
      <c r="L469" s="52"/>
      <c r="M469" s="52" t="str">
        <f>IF(L469="","",TRUNC(L469*$H469,0))</f>
        <v/>
      </c>
      <c r="N469" s="52"/>
      <c r="O469" s="52" t="str">
        <f>IF(N469="","",TRUNC(N469*$H469,0))</f>
        <v/>
      </c>
      <c r="P469" s="52">
        <f>SUM(K469,M469,O469)</f>
        <v>0</v>
      </c>
      <c r="Q469" s="74"/>
      <c r="R469" s="75" t="str">
        <f>"단가"&amp;VLOOKUP($I:$I,[4]단가!$A:$B,2,FALSE)&amp;"번"</f>
        <v>단가283번</v>
      </c>
      <c r="S469" s="83"/>
      <c r="T469" s="84"/>
      <c r="U469" s="84"/>
      <c r="X469" s="2"/>
      <c r="Y469" s="106" t="str">
        <f t="shared" si="123"/>
        <v>6SET</v>
      </c>
    </row>
    <row r="470" spans="1:25" ht="18.75" customHeight="1">
      <c r="A470" s="7"/>
      <c r="B470" s="206"/>
      <c r="C470" s="87"/>
      <c r="D470" s="10" t="s">
        <v>541</v>
      </c>
      <c r="E470" s="8"/>
      <c r="F470" s="17" t="s">
        <v>542</v>
      </c>
      <c r="G470" s="7" t="s">
        <v>27</v>
      </c>
      <c r="H470" s="15">
        <v>1</v>
      </c>
      <c r="I470" s="82" t="str">
        <f t="shared" si="122"/>
        <v>FU-005 북스토어 책상(관리자용)1300*500*H900,제작사양SET</v>
      </c>
      <c r="J470" s="52"/>
      <c r="K470" s="52" t="str">
        <f>IF(J470="","",TRUNC(J470*$H470,0))</f>
        <v/>
      </c>
      <c r="L470" s="52"/>
      <c r="M470" s="52" t="str">
        <f>IF(L470="","",TRUNC(L470*$H470,0))</f>
        <v/>
      </c>
      <c r="N470" s="52"/>
      <c r="O470" s="52" t="str">
        <f>IF(N470="","",TRUNC(N470*$H470,0))</f>
        <v/>
      </c>
      <c r="P470" s="52">
        <f>SUM(K470,M470,O470)</f>
        <v>0</v>
      </c>
      <c r="Q470" s="74"/>
      <c r="R470" s="75" t="str">
        <f>"단가"&amp;VLOOKUP($I:$I,[4]단가!$A:$B,2,FALSE)&amp;"번"</f>
        <v>단가284번</v>
      </c>
      <c r="S470" s="83"/>
      <c r="T470" s="84"/>
      <c r="U470" s="84"/>
      <c r="X470" s="2"/>
      <c r="Y470" s="106" t="str">
        <f t="shared" si="123"/>
        <v>1SET</v>
      </c>
    </row>
    <row r="471" spans="1:25" ht="18.75" customHeight="1">
      <c r="A471" s="7"/>
      <c r="B471" s="206"/>
      <c r="C471" s="87"/>
      <c r="D471" s="10" t="s">
        <v>544</v>
      </c>
      <c r="E471" s="8"/>
      <c r="F471" s="17" t="s">
        <v>543</v>
      </c>
      <c r="G471" s="7" t="s">
        <v>27</v>
      </c>
      <c r="H471" s="15">
        <v>1</v>
      </c>
      <c r="I471" s="82" t="str">
        <f t="shared" si="122"/>
        <v>FU-006 북스토어 음수대장3375*600*H2400,제작사양SET</v>
      </c>
      <c r="J471" s="52"/>
      <c r="K471" s="52" t="str">
        <f>IF(J471="","",TRUNC(J471*$H471,0))</f>
        <v/>
      </c>
      <c r="L471" s="52"/>
      <c r="M471" s="52" t="str">
        <f>IF(L471="","",TRUNC(L471*$H471,0))</f>
        <v/>
      </c>
      <c r="N471" s="52"/>
      <c r="O471" s="52" t="str">
        <f>IF(N471="","",TRUNC(N471*$H471,0))</f>
        <v/>
      </c>
      <c r="P471" s="52">
        <f>SUM(K471,M471,O471)</f>
        <v>0</v>
      </c>
      <c r="Q471" s="74"/>
      <c r="R471" s="75" t="str">
        <f>"단가"&amp;VLOOKUP($I:$I,[4]단가!$A:$B,2,FALSE)&amp;"번"</f>
        <v>단가285번</v>
      </c>
      <c r="S471" s="83"/>
      <c r="T471" s="84"/>
      <c r="U471" s="84"/>
      <c r="X471" s="2"/>
      <c r="Y471" s="106" t="str">
        <f t="shared" si="123"/>
        <v>1SET</v>
      </c>
    </row>
    <row r="472" spans="1:25" ht="18.75" customHeight="1">
      <c r="A472" s="7"/>
      <c r="B472" s="86" t="s">
        <v>9</v>
      </c>
      <c r="C472" s="87"/>
      <c r="D472" s="10" t="s">
        <v>335</v>
      </c>
      <c r="E472" s="8"/>
      <c r="F472" s="17"/>
      <c r="G472" s="7"/>
      <c r="H472" s="15"/>
      <c r="I472" s="82" t="str">
        <f t="shared" ref="I472:I492" si="124">CONCATENATE(D472,F472,G472)</f>
        <v>[라운지]</v>
      </c>
      <c r="J472" s="52"/>
      <c r="K472" s="52"/>
      <c r="L472" s="52"/>
      <c r="M472" s="52"/>
      <c r="N472" s="52"/>
      <c r="O472" s="52"/>
      <c r="P472" s="52"/>
      <c r="Q472" s="74"/>
      <c r="R472" s="75"/>
      <c r="S472" s="83"/>
      <c r="T472" s="84"/>
      <c r="U472" s="84"/>
      <c r="X472" s="2"/>
      <c r="Y472" s="106" t="str">
        <f t="shared" si="123"/>
        <v/>
      </c>
    </row>
    <row r="473" spans="1:25" ht="18.75" customHeight="1">
      <c r="A473" s="7"/>
      <c r="B473" s="206"/>
      <c r="C473" s="87"/>
      <c r="D473" s="19" t="s">
        <v>547</v>
      </c>
      <c r="E473" s="8"/>
      <c r="F473" s="9" t="s">
        <v>545</v>
      </c>
      <c r="G473" s="7" t="s">
        <v>27</v>
      </c>
      <c r="H473" s="15">
        <v>2</v>
      </c>
      <c r="I473" s="82" t="str">
        <f t="shared" si="124"/>
        <v>FU-007 라운지 파티션테이블4740*600*H1100,제작사양SET</v>
      </c>
      <c r="J473" s="52"/>
      <c r="K473" s="52" t="str">
        <f>IF(J473="","",TRUNC(J473*$H473,0))</f>
        <v/>
      </c>
      <c r="L473" s="52"/>
      <c r="M473" s="52" t="str">
        <f>IF(L473="","",TRUNC(L473*$H473,0))</f>
        <v/>
      </c>
      <c r="N473" s="52"/>
      <c r="O473" s="52" t="str">
        <f>IF(N473="","",TRUNC(N473*$H473,0))</f>
        <v/>
      </c>
      <c r="P473" s="52">
        <f>SUM(K473,M473,O473)</f>
        <v>0</v>
      </c>
      <c r="Q473" s="74"/>
      <c r="R473" s="75" t="str">
        <f>"단가"&amp;VLOOKUP($I:$I,[4]단가!$A:$B,2,FALSE)&amp;"번"</f>
        <v>단가286번</v>
      </c>
      <c r="S473" s="83"/>
      <c r="T473" s="84"/>
      <c r="U473" s="84"/>
      <c r="X473" s="2"/>
      <c r="Y473" s="106" t="str">
        <f t="shared" si="123"/>
        <v>2SET</v>
      </c>
    </row>
    <row r="474" spans="1:25" ht="18.75" customHeight="1">
      <c r="A474" s="7"/>
      <c r="B474" s="206"/>
      <c r="C474" s="87"/>
      <c r="D474" s="10" t="s">
        <v>546</v>
      </c>
      <c r="E474" s="8"/>
      <c r="F474" s="9" t="s">
        <v>548</v>
      </c>
      <c r="G474" s="7" t="s">
        <v>27</v>
      </c>
      <c r="H474" s="15">
        <v>2</v>
      </c>
      <c r="I474" s="82" t="str">
        <f t="shared" si="124"/>
        <v>FU-008 라운지 파티션벤치4740*825*H1100,제작사양SET</v>
      </c>
      <c r="J474" s="52"/>
      <c r="K474" s="52" t="str">
        <f>IF(J474="","",TRUNC(J474*$H474,0))</f>
        <v/>
      </c>
      <c r="L474" s="52"/>
      <c r="M474" s="52" t="str">
        <f>IF(L474="","",TRUNC(L474*$H474,0))</f>
        <v/>
      </c>
      <c r="N474" s="52"/>
      <c r="O474" s="52" t="str">
        <f>IF(N474="","",TRUNC(N474*$H474,0))</f>
        <v/>
      </c>
      <c r="P474" s="52">
        <f>SUM(K474,M474,O474)</f>
        <v>0</v>
      </c>
      <c r="Q474" s="74"/>
      <c r="R474" s="75" t="str">
        <f>"단가"&amp;VLOOKUP($I:$I,[4]단가!$A:$B,2,FALSE)&amp;"번"</f>
        <v>단가287번</v>
      </c>
      <c r="S474" s="83"/>
      <c r="T474" s="84"/>
      <c r="U474" s="84"/>
      <c r="X474" s="2"/>
      <c r="Y474" s="106" t="str">
        <f t="shared" si="123"/>
        <v>2SET</v>
      </c>
    </row>
    <row r="475" spans="1:25" ht="18.75" customHeight="1">
      <c r="A475" s="7"/>
      <c r="B475" s="206"/>
      <c r="C475" s="87"/>
      <c r="D475" s="10" t="s">
        <v>550</v>
      </c>
      <c r="E475" s="8"/>
      <c r="F475" s="17" t="s">
        <v>549</v>
      </c>
      <c r="G475" s="7" t="s">
        <v>27</v>
      </c>
      <c r="H475" s="15">
        <v>1</v>
      </c>
      <c r="I475" s="82" t="str">
        <f t="shared" si="124"/>
        <v>FU-009 라운지 파티션벤치8400*725*H1100,제작사양SET</v>
      </c>
      <c r="J475" s="52"/>
      <c r="K475" s="52" t="str">
        <f>IF(J475="","",TRUNC(J475*$H475,0))</f>
        <v/>
      </c>
      <c r="L475" s="52"/>
      <c r="M475" s="52" t="str">
        <f>IF(L475="","",TRUNC(L475*$H475,0))</f>
        <v/>
      </c>
      <c r="N475" s="52"/>
      <c r="O475" s="52" t="str">
        <f>IF(N475="","",TRUNC(N475*$H475,0))</f>
        <v/>
      </c>
      <c r="P475" s="52">
        <f>SUM(K475,M475,O475)</f>
        <v>0</v>
      </c>
      <c r="Q475" s="74"/>
      <c r="R475" s="75" t="str">
        <f>"단가"&amp;VLOOKUP($I:$I,[4]단가!$A:$B,2,FALSE)&amp;"번"</f>
        <v>단가288번</v>
      </c>
      <c r="S475" s="83"/>
      <c r="T475" s="84"/>
      <c r="U475" s="84"/>
      <c r="X475" s="2"/>
      <c r="Y475" s="106" t="str">
        <f t="shared" si="123"/>
        <v>1SET</v>
      </c>
    </row>
    <row r="476" spans="1:25" ht="18.75" customHeight="1">
      <c r="A476" s="7"/>
      <c r="B476" s="206"/>
      <c r="C476" s="87"/>
      <c r="D476" s="10" t="s">
        <v>985</v>
      </c>
      <c r="E476" s="8"/>
      <c r="F476" s="17" t="s">
        <v>551</v>
      </c>
      <c r="G476" s="7" t="s">
        <v>27</v>
      </c>
      <c r="H476" s="15">
        <v>2</v>
      </c>
      <c r="I476" s="82" t="str">
        <f t="shared" si="124"/>
        <v>FU-010 라운지 하이테이블3600*800*H950,제작사양SET</v>
      </c>
      <c r="J476" s="52"/>
      <c r="K476" s="52" t="str">
        <f>IF(J476="","",TRUNC(J476*$H476,0))</f>
        <v/>
      </c>
      <c r="L476" s="52"/>
      <c r="M476" s="52" t="str">
        <f>IF(L476="","",TRUNC(L476*$H476,0))</f>
        <v/>
      </c>
      <c r="N476" s="52"/>
      <c r="O476" s="52" t="str">
        <f>IF(N476="","",TRUNC(N476*$H476,0))</f>
        <v/>
      </c>
      <c r="P476" s="52">
        <f>SUM(K476,M476,O476)</f>
        <v>0</v>
      </c>
      <c r="Q476" s="74"/>
      <c r="R476" s="75" t="str">
        <f>"단가"&amp;VLOOKUP($I:$I,[4]단가!$A:$B,2,FALSE)&amp;"번"</f>
        <v>단가289번</v>
      </c>
      <c r="S476" s="83"/>
      <c r="T476" s="84"/>
      <c r="U476" s="84"/>
      <c r="X476" s="2"/>
      <c r="Y476" s="106" t="str">
        <f t="shared" si="123"/>
        <v>2SET</v>
      </c>
    </row>
    <row r="477" spans="1:25" ht="18.75" customHeight="1">
      <c r="A477" s="7"/>
      <c r="B477" s="86" t="s">
        <v>9</v>
      </c>
      <c r="C477" s="87"/>
      <c r="D477" s="10" t="s">
        <v>498</v>
      </c>
      <c r="E477" s="8"/>
      <c r="F477" s="17"/>
      <c r="G477" s="7"/>
      <c r="H477" s="15"/>
      <c r="I477" s="82" t="str">
        <f t="shared" si="124"/>
        <v>[베이커리, 창고]</v>
      </c>
      <c r="J477" s="52"/>
      <c r="K477" s="52"/>
      <c r="L477" s="52"/>
      <c r="M477" s="52"/>
      <c r="N477" s="52"/>
      <c r="O477" s="52"/>
      <c r="P477" s="52"/>
      <c r="Q477" s="74"/>
      <c r="R477" s="75"/>
      <c r="S477" s="83"/>
      <c r="T477" s="84"/>
      <c r="U477" s="84"/>
      <c r="X477" s="2"/>
      <c r="Y477" s="106" t="str">
        <f t="shared" si="123"/>
        <v/>
      </c>
    </row>
    <row r="478" spans="1:25" ht="18.75" customHeight="1">
      <c r="A478" s="7"/>
      <c r="B478" s="206"/>
      <c r="C478" s="87"/>
      <c r="D478" s="19" t="s">
        <v>984</v>
      </c>
      <c r="E478" s="8"/>
      <c r="F478" s="9" t="s">
        <v>552</v>
      </c>
      <c r="G478" s="7" t="s">
        <v>27</v>
      </c>
      <c r="H478" s="15">
        <v>1</v>
      </c>
      <c r="I478" s="82" t="str">
        <f t="shared" si="124"/>
        <v>FU-011 베이커리 ㄱ형 쓰래기통장(3560+3010)*500*H950,제작사양SET</v>
      </c>
      <c r="J478" s="52"/>
      <c r="K478" s="52" t="str">
        <f t="shared" ref="K478:K484" si="125">IF(J478="","",TRUNC(J478*$H478,0))</f>
        <v/>
      </c>
      <c r="L478" s="52"/>
      <c r="M478" s="52" t="str">
        <f t="shared" ref="M478:M484" si="126">IF(L478="","",TRUNC(L478*$H478,0))</f>
        <v/>
      </c>
      <c r="N478" s="52"/>
      <c r="O478" s="52" t="str">
        <f t="shared" ref="O478:O484" si="127">IF(N478="","",TRUNC(N478*$H478,0))</f>
        <v/>
      </c>
      <c r="P478" s="52">
        <f t="shared" ref="P478:P484" si="128">SUM(K478,M478,O478)</f>
        <v>0</v>
      </c>
      <c r="Q478" s="74"/>
      <c r="R478" s="75" t="str">
        <f>"단가"&amp;VLOOKUP($I:$I,[4]단가!$A:$B,2,FALSE)&amp;"번"</f>
        <v>단가290번</v>
      </c>
      <c r="S478" s="83"/>
      <c r="T478" s="84"/>
      <c r="U478" s="84"/>
      <c r="X478" s="2"/>
      <c r="Y478" s="106" t="str">
        <f t="shared" si="123"/>
        <v>1SET</v>
      </c>
    </row>
    <row r="479" spans="1:25" ht="18.75" customHeight="1">
      <c r="A479" s="7"/>
      <c r="B479" s="206"/>
      <c r="C479" s="87"/>
      <c r="D479" s="10" t="s">
        <v>983</v>
      </c>
      <c r="E479" s="8"/>
      <c r="F479" s="9" t="s">
        <v>553</v>
      </c>
      <c r="G479" s="7" t="s">
        <v>27</v>
      </c>
      <c r="H479" s="15">
        <v>1</v>
      </c>
      <c r="I479" s="82" t="str">
        <f t="shared" si="124"/>
        <v>FU-012 베이커리 3단진열대(4460+3100)*600*H2400,제작사양SET</v>
      </c>
      <c r="J479" s="52"/>
      <c r="K479" s="52" t="str">
        <f t="shared" si="125"/>
        <v/>
      </c>
      <c r="L479" s="52"/>
      <c r="M479" s="52" t="str">
        <f t="shared" si="126"/>
        <v/>
      </c>
      <c r="N479" s="52"/>
      <c r="O479" s="52" t="str">
        <f t="shared" si="127"/>
        <v/>
      </c>
      <c r="P479" s="52">
        <f t="shared" si="128"/>
        <v>0</v>
      </c>
      <c r="Q479" s="74"/>
      <c r="R479" s="75" t="str">
        <f>"단가"&amp;VLOOKUP($I:$I,[4]단가!$A:$B,2,FALSE)&amp;"번"</f>
        <v>단가291번</v>
      </c>
      <c r="S479" s="83"/>
      <c r="T479" s="84"/>
      <c r="U479" s="84"/>
      <c r="X479" s="2"/>
      <c r="Y479" s="106" t="str">
        <f t="shared" si="123"/>
        <v>1SET</v>
      </c>
    </row>
    <row r="480" spans="1:25" ht="18.75" customHeight="1">
      <c r="A480" s="7"/>
      <c r="B480" s="206"/>
      <c r="C480" s="87"/>
      <c r="D480" s="10" t="s">
        <v>982</v>
      </c>
      <c r="E480" s="8"/>
      <c r="F480" s="17" t="s">
        <v>554</v>
      </c>
      <c r="G480" s="7" t="s">
        <v>27</v>
      </c>
      <c r="H480" s="15">
        <v>1</v>
      </c>
      <c r="I480" s="82" t="str">
        <f t="shared" si="124"/>
        <v>FU-013 베이커리 계산대6000*860*H1050,제작사양SET</v>
      </c>
      <c r="J480" s="52"/>
      <c r="K480" s="52" t="str">
        <f t="shared" si="125"/>
        <v/>
      </c>
      <c r="L480" s="52"/>
      <c r="M480" s="52" t="str">
        <f t="shared" si="126"/>
        <v/>
      </c>
      <c r="N480" s="52"/>
      <c r="O480" s="52" t="str">
        <f t="shared" si="127"/>
        <v/>
      </c>
      <c r="P480" s="52">
        <f t="shared" si="128"/>
        <v>0</v>
      </c>
      <c r="Q480" s="74"/>
      <c r="R480" s="75" t="str">
        <f>"단가"&amp;VLOOKUP($I:$I,[4]단가!$A:$B,2,FALSE)&amp;"번"</f>
        <v>단가292번</v>
      </c>
      <c r="S480" s="83"/>
      <c r="T480" s="84"/>
      <c r="U480" s="84"/>
      <c r="X480" s="2"/>
      <c r="Y480" s="106" t="str">
        <f t="shared" si="123"/>
        <v>1SET</v>
      </c>
    </row>
    <row r="481" spans="1:26" ht="18.75" customHeight="1">
      <c r="A481" s="7"/>
      <c r="B481" s="206"/>
      <c r="C481" s="87"/>
      <c r="D481" s="10" t="s">
        <v>981</v>
      </c>
      <c r="E481" s="8"/>
      <c r="F481" s="17" t="s">
        <v>555</v>
      </c>
      <c r="G481" s="7" t="s">
        <v>27</v>
      </c>
      <c r="H481" s="15">
        <v>1</v>
      </c>
      <c r="I481" s="82" t="str">
        <f t="shared" si="124"/>
        <v>FU-014 베이커리 음료작업대2960*800*H850,제작사양SET</v>
      </c>
      <c r="J481" s="52"/>
      <c r="K481" s="52" t="str">
        <f t="shared" si="125"/>
        <v/>
      </c>
      <c r="L481" s="52"/>
      <c r="M481" s="52" t="str">
        <f t="shared" si="126"/>
        <v/>
      </c>
      <c r="N481" s="52"/>
      <c r="O481" s="52" t="str">
        <f t="shared" si="127"/>
        <v/>
      </c>
      <c r="P481" s="52">
        <f t="shared" si="128"/>
        <v>0</v>
      </c>
      <c r="Q481" s="74"/>
      <c r="R481" s="75" t="str">
        <f>"단가"&amp;VLOOKUP($I:$I,[4]단가!$A:$B,2,FALSE)&amp;"번"</f>
        <v>단가293번</v>
      </c>
      <c r="S481" s="83"/>
      <c r="T481" s="84"/>
      <c r="U481" s="84"/>
      <c r="X481" s="2"/>
      <c r="Y481" s="106" t="str">
        <f t="shared" si="123"/>
        <v>1SET</v>
      </c>
    </row>
    <row r="482" spans="1:26" ht="18.75" customHeight="1">
      <c r="A482" s="7"/>
      <c r="B482" s="209"/>
      <c r="C482" s="87"/>
      <c r="D482" s="10" t="s">
        <v>980</v>
      </c>
      <c r="E482" s="8"/>
      <c r="F482" s="17" t="s">
        <v>556</v>
      </c>
      <c r="G482" s="7" t="s">
        <v>27</v>
      </c>
      <c r="H482" s="15">
        <v>1</v>
      </c>
      <c r="I482" s="82" t="str">
        <f t="shared" si="124"/>
        <v>FU-014 베이커리 싱크대2420*800*H850,제작사양SET</v>
      </c>
      <c r="J482" s="52"/>
      <c r="K482" s="52" t="str">
        <f t="shared" si="125"/>
        <v/>
      </c>
      <c r="L482" s="52"/>
      <c r="M482" s="52" t="str">
        <f t="shared" si="126"/>
        <v/>
      </c>
      <c r="N482" s="52"/>
      <c r="O482" s="52" t="str">
        <f t="shared" si="127"/>
        <v/>
      </c>
      <c r="P482" s="52">
        <f t="shared" si="128"/>
        <v>0</v>
      </c>
      <c r="Q482" s="74"/>
      <c r="R482" s="75" t="str">
        <f>"단가"&amp;VLOOKUP($I:$I,[4]단가!$A:$B,2,FALSE)&amp;"번"</f>
        <v>단가294번</v>
      </c>
      <c r="S482" s="83"/>
      <c r="T482" s="84"/>
      <c r="U482" s="84"/>
      <c r="X482" s="2"/>
      <c r="Y482" s="106" t="str">
        <f t="shared" si="123"/>
        <v>1SET</v>
      </c>
    </row>
    <row r="483" spans="1:26" ht="18.75" customHeight="1">
      <c r="A483" s="7"/>
      <c r="B483" s="209"/>
      <c r="C483" s="87"/>
      <c r="D483" s="10" t="s">
        <v>979</v>
      </c>
      <c r="E483" s="8"/>
      <c r="F483" s="17" t="s">
        <v>557</v>
      </c>
      <c r="G483" s="7" t="s">
        <v>27</v>
      </c>
      <c r="H483" s="15">
        <v>1</v>
      </c>
      <c r="I483" s="82" t="str">
        <f t="shared" si="124"/>
        <v>FU-014 베이커리 상부장-13810*450*H900,제작사양SET</v>
      </c>
      <c r="J483" s="52"/>
      <c r="K483" s="52" t="str">
        <f t="shared" si="125"/>
        <v/>
      </c>
      <c r="L483" s="52"/>
      <c r="M483" s="52" t="str">
        <f t="shared" si="126"/>
        <v/>
      </c>
      <c r="N483" s="52"/>
      <c r="O483" s="52" t="str">
        <f t="shared" si="127"/>
        <v/>
      </c>
      <c r="P483" s="52">
        <f t="shared" si="128"/>
        <v>0</v>
      </c>
      <c r="Q483" s="74"/>
      <c r="R483" s="75" t="str">
        <f>"단가"&amp;VLOOKUP($I:$I,[4]단가!$A:$B,2,FALSE)&amp;"번"</f>
        <v>단가295번</v>
      </c>
      <c r="S483" s="83"/>
      <c r="T483" s="84"/>
      <c r="U483" s="84"/>
      <c r="X483" s="2"/>
      <c r="Y483" s="106" t="str">
        <f t="shared" si="123"/>
        <v>1SET</v>
      </c>
    </row>
    <row r="484" spans="1:26" ht="18.75" customHeight="1">
      <c r="A484" s="7"/>
      <c r="B484" s="209"/>
      <c r="C484" s="87"/>
      <c r="D484" s="10" t="s">
        <v>978</v>
      </c>
      <c r="E484" s="8"/>
      <c r="F484" s="17" t="s">
        <v>558</v>
      </c>
      <c r="G484" s="7" t="s">
        <v>27</v>
      </c>
      <c r="H484" s="15">
        <v>1</v>
      </c>
      <c r="I484" s="82" t="str">
        <f t="shared" si="124"/>
        <v>FU-014 베이커리 상부장-22420*450*H900,제작사양SET</v>
      </c>
      <c r="J484" s="52"/>
      <c r="K484" s="52" t="str">
        <f t="shared" si="125"/>
        <v/>
      </c>
      <c r="L484" s="52"/>
      <c r="M484" s="52" t="str">
        <f t="shared" si="126"/>
        <v/>
      </c>
      <c r="N484" s="52"/>
      <c r="O484" s="52" t="str">
        <f t="shared" si="127"/>
        <v/>
      </c>
      <c r="P484" s="52">
        <f t="shared" si="128"/>
        <v>0</v>
      </c>
      <c r="Q484" s="74"/>
      <c r="R484" s="75" t="str">
        <f>"단가"&amp;VLOOKUP($I:$I,[4]단가!$A:$B,2,FALSE)&amp;"번"</f>
        <v>단가296번</v>
      </c>
      <c r="S484" s="83"/>
      <c r="T484" s="84"/>
      <c r="U484" s="84"/>
      <c r="X484" s="2"/>
      <c r="Y484" s="106" t="str">
        <f t="shared" si="123"/>
        <v>1SET</v>
      </c>
    </row>
    <row r="485" spans="1:26" ht="18.75" customHeight="1">
      <c r="A485" s="7"/>
      <c r="B485" s="209"/>
      <c r="C485" s="87"/>
      <c r="D485" s="10"/>
      <c r="E485" s="8"/>
      <c r="F485" s="17"/>
      <c r="G485" s="7"/>
      <c r="H485" s="15"/>
      <c r="I485" s="82" t="str">
        <f t="shared" si="124"/>
        <v/>
      </c>
      <c r="J485" s="52"/>
      <c r="K485" s="52"/>
      <c r="L485" s="52"/>
      <c r="M485" s="52"/>
      <c r="N485" s="52"/>
      <c r="O485" s="52"/>
      <c r="P485" s="52"/>
      <c r="Q485" s="74"/>
      <c r="R485" s="75"/>
      <c r="S485" s="83"/>
      <c r="T485" s="84"/>
      <c r="U485" s="84"/>
      <c r="X485" s="105"/>
      <c r="Y485" s="106"/>
    </row>
    <row r="486" spans="1:26" s="96" customFormat="1" ht="18.75" customHeight="1">
      <c r="A486" s="89"/>
      <c r="B486" s="210"/>
      <c r="C486" s="37" t="s">
        <v>18</v>
      </c>
      <c r="D486" s="90"/>
      <c r="E486" s="38"/>
      <c r="F486" s="39"/>
      <c r="G486" s="40"/>
      <c r="H486" s="91"/>
      <c r="I486" s="82" t="str">
        <f t="shared" si="124"/>
        <v/>
      </c>
      <c r="J486" s="92"/>
      <c r="K486" s="92">
        <f>SUM(K463:K485)</f>
        <v>0</v>
      </c>
      <c r="L486" s="92"/>
      <c r="M486" s="92">
        <f>SUM(M463:M485)</f>
        <v>0</v>
      </c>
      <c r="N486" s="92"/>
      <c r="O486" s="92">
        <f>SUM(O463:O485)</f>
        <v>0</v>
      </c>
      <c r="P486" s="92">
        <f>SUM(K486,M486,O486)</f>
        <v>0</v>
      </c>
      <c r="Q486" s="93"/>
      <c r="R486" s="94"/>
      <c r="S486" s="95"/>
      <c r="T486" s="85"/>
      <c r="U486" s="85"/>
      <c r="W486" s="1"/>
      <c r="X486" s="105"/>
      <c r="Y486" s="97"/>
      <c r="Z486" s="191"/>
    </row>
    <row r="487" spans="1:26" ht="18.75" customHeight="1">
      <c r="A487" s="79">
        <f>인테리어집계!A17</f>
        <v>5</v>
      </c>
      <c r="B487" s="208">
        <f>인테리어집계!B17</f>
        <v>0</v>
      </c>
      <c r="C487" s="80"/>
      <c r="D487" s="81" t="str">
        <f>인테리어집계!D17</f>
        <v>1층</v>
      </c>
      <c r="E487" s="8"/>
      <c r="F487" s="17"/>
      <c r="G487" s="7"/>
      <c r="H487" s="15"/>
      <c r="I487" s="82" t="str">
        <f t="shared" si="124"/>
        <v>1층</v>
      </c>
      <c r="J487" s="52"/>
      <c r="K487" s="52"/>
      <c r="L487" s="52"/>
      <c r="M487" s="52"/>
      <c r="N487" s="52"/>
      <c r="O487" s="52"/>
      <c r="P487" s="52"/>
      <c r="Q487" s="74"/>
      <c r="R487" s="75"/>
      <c r="S487" s="83"/>
      <c r="T487" s="84"/>
      <c r="U487" s="85"/>
      <c r="X487" s="105"/>
      <c r="Y487" s="78"/>
    </row>
    <row r="488" spans="1:26" ht="18.75" customHeight="1">
      <c r="A488" s="184">
        <f>인테리어집계!A18</f>
        <v>0</v>
      </c>
      <c r="B488" s="194" t="str">
        <f>인테리어집계!B18</f>
        <v>5-1</v>
      </c>
      <c r="C488" s="188"/>
      <c r="D488" s="189" t="str">
        <f>인테리어집계!D18</f>
        <v>공통벽체공사</v>
      </c>
      <c r="E488" s="8"/>
      <c r="F488" s="17"/>
      <c r="G488" s="7"/>
      <c r="H488" s="15"/>
      <c r="I488" s="82" t="str">
        <f t="shared" si="124"/>
        <v>공통벽체공사</v>
      </c>
      <c r="J488" s="52"/>
      <c r="K488" s="52"/>
      <c r="L488" s="52"/>
      <c r="M488" s="52"/>
      <c r="N488" s="52"/>
      <c r="O488" s="52"/>
      <c r="P488" s="52"/>
      <c r="Q488" s="74"/>
      <c r="R488" s="75"/>
      <c r="S488" s="83"/>
      <c r="T488" s="84"/>
      <c r="U488" s="85"/>
      <c r="X488" s="105"/>
      <c r="Y488" s="78"/>
    </row>
    <row r="489" spans="1:26" ht="18.75" customHeight="1">
      <c r="A489" s="7"/>
      <c r="B489" s="86" t="s">
        <v>9</v>
      </c>
      <c r="C489" s="87"/>
      <c r="D489" s="10" t="s">
        <v>188</v>
      </c>
      <c r="E489" s="8"/>
      <c r="F489" s="17"/>
      <c r="G489" s="7"/>
      <c r="H489" s="15"/>
      <c r="I489" s="82" t="str">
        <f t="shared" si="124"/>
        <v>[벽체]</v>
      </c>
      <c r="J489" s="52"/>
      <c r="K489" s="52"/>
      <c r="L489" s="52"/>
      <c r="M489" s="52"/>
      <c r="N489" s="52"/>
      <c r="O489" s="52"/>
      <c r="P489" s="52"/>
      <c r="Q489" s="74"/>
      <c r="R489" s="75"/>
      <c r="S489" s="83"/>
      <c r="T489" s="84"/>
      <c r="U489" s="84"/>
      <c r="X489" s="2"/>
      <c r="Y489" s="78"/>
    </row>
    <row r="490" spans="1:26" ht="18.75" customHeight="1">
      <c r="A490" s="7"/>
      <c r="B490" s="206"/>
      <c r="C490" s="87"/>
      <c r="D490" s="10" t="s">
        <v>212</v>
      </c>
      <c r="E490" s="8"/>
      <c r="F490" s="17" t="s">
        <v>213</v>
      </c>
      <c r="G490" s="7" t="s">
        <v>19</v>
      </c>
      <c r="H490" s="15">
        <v>341.44</v>
      </c>
      <c r="I490" s="82" t="str">
        <f t="shared" si="124"/>
        <v>C-STUDC-STUD 65X45X0.8T㎡</v>
      </c>
      <c r="J490" s="52"/>
      <c r="K490" s="52" t="str">
        <f t="shared" ref="K490:K499" si="129">IF(J490="","",TRUNC(J490*$H490,0))</f>
        <v/>
      </c>
      <c r="L490" s="52"/>
      <c r="M490" s="52" t="str">
        <f t="shared" ref="M490:M499" si="130">IF(L490="","",TRUNC(L490*$H490,0))</f>
        <v/>
      </c>
      <c r="N490" s="52"/>
      <c r="O490" s="52" t="str">
        <f t="shared" ref="O490:O499" si="131">IF(N490="","",TRUNC(N490*$H490,0))</f>
        <v/>
      </c>
      <c r="P490" s="52">
        <f t="shared" ref="P490:P499" si="132">SUM(K490,M490,O490)</f>
        <v>0</v>
      </c>
      <c r="Q490" s="74"/>
      <c r="R490" s="75" t="str">
        <f>"제"&amp;VLOOKUP($I:$I,[4]목록!$A:$M,2,FALSE)&amp;"호표"</f>
        <v>제196호표</v>
      </c>
      <c r="S490" s="83"/>
      <c r="T490" s="84"/>
      <c r="U490" s="84"/>
      <c r="X490" s="2"/>
      <c r="Y490" s="131" t="s">
        <v>564</v>
      </c>
    </row>
    <row r="491" spans="1:26" ht="18.75" customHeight="1">
      <c r="A491" s="7"/>
      <c r="B491" s="206"/>
      <c r="C491" s="87"/>
      <c r="D491" s="10" t="s">
        <v>214</v>
      </c>
      <c r="E491" s="8"/>
      <c r="F491" s="17" t="s">
        <v>215</v>
      </c>
      <c r="G491" s="7" t="s">
        <v>19</v>
      </c>
      <c r="H491" s="15">
        <v>257.92</v>
      </c>
      <c r="I491" s="82" t="str">
        <f t="shared" si="124"/>
        <v>글라스울50T 글라스울 24K㎡</v>
      </c>
      <c r="J491" s="52"/>
      <c r="K491" s="52" t="str">
        <f t="shared" si="129"/>
        <v/>
      </c>
      <c r="L491" s="52"/>
      <c r="M491" s="52" t="str">
        <f t="shared" si="130"/>
        <v/>
      </c>
      <c r="N491" s="52"/>
      <c r="O491" s="52" t="str">
        <f t="shared" si="131"/>
        <v/>
      </c>
      <c r="P491" s="52">
        <f t="shared" si="132"/>
        <v>0</v>
      </c>
      <c r="Q491" s="74"/>
      <c r="R491" s="75" t="str">
        <f>"제"&amp;VLOOKUP($I:$I,[4]목록!$A:$M,2,FALSE)&amp;"호표"</f>
        <v>제204호표</v>
      </c>
      <c r="S491" s="83"/>
      <c r="T491" s="84"/>
      <c r="U491" s="84"/>
      <c r="X491" s="2"/>
      <c r="Y491" s="131" t="s">
        <v>565</v>
      </c>
    </row>
    <row r="492" spans="1:26" ht="18.75" customHeight="1">
      <c r="A492" s="7"/>
      <c r="B492" s="206"/>
      <c r="C492" s="87"/>
      <c r="D492" s="10" t="s">
        <v>359</v>
      </c>
      <c r="E492" s="8"/>
      <c r="F492" s="10" t="s">
        <v>455</v>
      </c>
      <c r="G492" s="7" t="s">
        <v>19</v>
      </c>
      <c r="H492" s="15">
        <v>277.89999999999998</v>
      </c>
      <c r="I492" s="82" t="str">
        <f t="shared" si="124"/>
        <v>ST'L 각파이프구조틀ㅁ-50*50*1.4T(S),@450㎡</v>
      </c>
      <c r="J492" s="52"/>
      <c r="K492" s="52" t="str">
        <f t="shared" si="129"/>
        <v/>
      </c>
      <c r="L492" s="52"/>
      <c r="M492" s="52" t="str">
        <f t="shared" si="130"/>
        <v/>
      </c>
      <c r="N492" s="52"/>
      <c r="O492" s="52" t="str">
        <f t="shared" si="131"/>
        <v/>
      </c>
      <c r="P492" s="52">
        <f t="shared" si="132"/>
        <v>0</v>
      </c>
      <c r="Q492" s="74"/>
      <c r="R492" s="75" t="str">
        <f>"제"&amp;VLOOKUP($I:$I,[4]목록!$A:$M,2,FALSE)&amp;"호표"</f>
        <v>제122호표</v>
      </c>
      <c r="S492" s="83"/>
      <c r="T492" s="84"/>
      <c r="U492" s="84"/>
      <c r="X492" s="2"/>
      <c r="Y492" s="131" t="s">
        <v>566</v>
      </c>
    </row>
    <row r="493" spans="1:26" ht="18.75" customHeight="1">
      <c r="A493" s="7"/>
      <c r="B493" s="206"/>
      <c r="C493" s="87"/>
      <c r="D493" s="10" t="s">
        <v>216</v>
      </c>
      <c r="E493" s="8"/>
      <c r="F493" s="10" t="s">
        <v>456</v>
      </c>
      <c r="G493" s="7" t="s">
        <v>19</v>
      </c>
      <c r="H493" s="15">
        <v>15.43</v>
      </c>
      <c r="I493" s="82" t="str">
        <f t="shared" ref="I493:I505" si="133">CONCATENATE(D493,F493,G493)</f>
        <v>ST'L 각파이프구조틀ㅁ-30*30*1.4T(S),@450㎡</v>
      </c>
      <c r="J493" s="52"/>
      <c r="K493" s="52" t="str">
        <f t="shared" si="129"/>
        <v/>
      </c>
      <c r="L493" s="52"/>
      <c r="M493" s="52" t="str">
        <f t="shared" si="130"/>
        <v/>
      </c>
      <c r="N493" s="52"/>
      <c r="O493" s="52" t="str">
        <f t="shared" si="131"/>
        <v/>
      </c>
      <c r="P493" s="52">
        <f t="shared" si="132"/>
        <v>0</v>
      </c>
      <c r="Q493" s="74"/>
      <c r="R493" s="75" t="str">
        <f>"제"&amp;VLOOKUP($I:$I,[4]목록!$A:$M,2,FALSE)&amp;"호표"</f>
        <v>제120호표</v>
      </c>
      <c r="S493" s="83"/>
      <c r="T493" s="84"/>
      <c r="U493" s="84"/>
      <c r="X493" s="2"/>
      <c r="Y493" s="131" t="s">
        <v>567</v>
      </c>
    </row>
    <row r="494" spans="1:26" ht="18.75" customHeight="1">
      <c r="A494" s="7"/>
      <c r="B494" s="206"/>
      <c r="C494" s="87"/>
      <c r="D494" s="10" t="s">
        <v>217</v>
      </c>
      <c r="E494" s="8"/>
      <c r="F494" s="17" t="s">
        <v>218</v>
      </c>
      <c r="G494" s="7" t="s">
        <v>19</v>
      </c>
      <c r="H494" s="15">
        <v>77.86</v>
      </c>
      <c r="I494" s="82" t="str">
        <f t="shared" si="133"/>
        <v>일반석고보드 취부T=9.5*1PLY㎡</v>
      </c>
      <c r="J494" s="52"/>
      <c r="K494" s="52" t="str">
        <f t="shared" si="129"/>
        <v/>
      </c>
      <c r="L494" s="52"/>
      <c r="M494" s="52" t="str">
        <f t="shared" si="130"/>
        <v/>
      </c>
      <c r="N494" s="52"/>
      <c r="O494" s="52" t="str">
        <f t="shared" si="131"/>
        <v/>
      </c>
      <c r="P494" s="52">
        <f t="shared" si="132"/>
        <v>0</v>
      </c>
      <c r="Q494" s="74"/>
      <c r="R494" s="75" t="str">
        <f>"제"&amp;VLOOKUP($I:$I,[4]목록!$A:$M,2,FALSE)&amp;"호표"</f>
        <v>제197호표</v>
      </c>
      <c r="S494" s="83"/>
      <c r="T494" s="84"/>
      <c r="U494" s="84"/>
      <c r="X494" s="2"/>
      <c r="Y494" s="131" t="s">
        <v>568</v>
      </c>
    </row>
    <row r="495" spans="1:26" ht="18.75" customHeight="1">
      <c r="A495" s="7"/>
      <c r="B495" s="206"/>
      <c r="C495" s="87"/>
      <c r="D495" s="10" t="s">
        <v>217</v>
      </c>
      <c r="E495" s="8"/>
      <c r="F495" s="17" t="s">
        <v>420</v>
      </c>
      <c r="G495" s="7" t="s">
        <v>19</v>
      </c>
      <c r="H495" s="15">
        <v>403.35</v>
      </c>
      <c r="I495" s="82" t="str">
        <f t="shared" si="133"/>
        <v>일반석고보드 취부T=9.5*2PLY㎡</v>
      </c>
      <c r="J495" s="52"/>
      <c r="K495" s="52" t="str">
        <f t="shared" si="129"/>
        <v/>
      </c>
      <c r="L495" s="52"/>
      <c r="M495" s="52" t="str">
        <f t="shared" si="130"/>
        <v/>
      </c>
      <c r="N495" s="52"/>
      <c r="O495" s="52" t="str">
        <f t="shared" si="131"/>
        <v/>
      </c>
      <c r="P495" s="52">
        <f t="shared" si="132"/>
        <v>0</v>
      </c>
      <c r="Q495" s="74"/>
      <c r="R495" s="75" t="str">
        <f>"제"&amp;VLOOKUP($I:$I,[4]목록!$A:$M,2,FALSE)&amp;"호표"</f>
        <v>제199호표</v>
      </c>
      <c r="S495" s="83"/>
      <c r="T495" s="84"/>
      <c r="U495" s="84"/>
      <c r="X495" s="2"/>
      <c r="Y495" s="131" t="s">
        <v>569</v>
      </c>
    </row>
    <row r="496" spans="1:26" ht="18.75" customHeight="1">
      <c r="A496" s="7"/>
      <c r="B496" s="209"/>
      <c r="C496" s="87"/>
      <c r="D496" s="10" t="s">
        <v>560</v>
      </c>
      <c r="E496" s="8"/>
      <c r="F496" s="17" t="s">
        <v>221</v>
      </c>
      <c r="G496" s="7" t="s">
        <v>19</v>
      </c>
      <c r="H496" s="15">
        <v>70.680000000000007</v>
      </c>
      <c r="I496" s="82" t="str">
        <f t="shared" si="133"/>
        <v>CRC 취부T=9*1PLY㎡</v>
      </c>
      <c r="J496" s="52"/>
      <c r="K496" s="52" t="str">
        <f t="shared" si="129"/>
        <v/>
      </c>
      <c r="L496" s="52"/>
      <c r="M496" s="52" t="str">
        <f t="shared" si="130"/>
        <v/>
      </c>
      <c r="N496" s="52"/>
      <c r="O496" s="52" t="str">
        <f t="shared" si="131"/>
        <v/>
      </c>
      <c r="P496" s="52">
        <f t="shared" si="132"/>
        <v>0</v>
      </c>
      <c r="Q496" s="74"/>
      <c r="R496" s="75" t="str">
        <f>"제"&amp;VLOOKUP($I:$I,[4]목록!$A:$M,2,FALSE)&amp;"호표"</f>
        <v>제86호표</v>
      </c>
      <c r="S496" s="83"/>
      <c r="T496" s="84"/>
      <c r="U496" s="84"/>
      <c r="X496" s="2"/>
      <c r="Y496" s="131" t="s">
        <v>570</v>
      </c>
    </row>
    <row r="497" spans="1:26" ht="18.75" customHeight="1">
      <c r="A497" s="7"/>
      <c r="B497" s="206"/>
      <c r="C497" s="87"/>
      <c r="D497" s="10" t="s">
        <v>1494</v>
      </c>
      <c r="E497" s="8"/>
      <c r="F497" s="17" t="s">
        <v>420</v>
      </c>
      <c r="G497" s="7" t="s">
        <v>19</v>
      </c>
      <c r="H497" s="15">
        <v>141.01</v>
      </c>
      <c r="I497" s="82" t="str">
        <f>CONCATENATE(D497,F497,G497)</f>
        <v>방수석고보드 취부T=9.5*2PLY㎡</v>
      </c>
      <c r="J497" s="52"/>
      <c r="K497" s="52" t="str">
        <f t="shared" si="129"/>
        <v/>
      </c>
      <c r="L497" s="52"/>
      <c r="M497" s="52" t="str">
        <f t="shared" si="130"/>
        <v/>
      </c>
      <c r="N497" s="52"/>
      <c r="O497" s="52" t="str">
        <f t="shared" si="131"/>
        <v/>
      </c>
      <c r="P497" s="52">
        <f t="shared" si="132"/>
        <v>0</v>
      </c>
      <c r="Q497" s="74"/>
      <c r="R497" s="75" t="str">
        <f>"제"&amp;VLOOKUP($I:$I,[4]목록!$A:$M,2,FALSE)&amp;"호표"</f>
        <v>제200호표</v>
      </c>
      <c r="S497" s="83"/>
      <c r="T497" s="84"/>
      <c r="U497" s="84"/>
      <c r="X497" s="2"/>
      <c r="Y497" s="131" t="s">
        <v>571</v>
      </c>
    </row>
    <row r="498" spans="1:26" ht="18.75" customHeight="1">
      <c r="A498" s="7"/>
      <c r="B498" s="206"/>
      <c r="C498" s="87"/>
      <c r="D498" s="10" t="s">
        <v>561</v>
      </c>
      <c r="E498" s="8"/>
      <c r="F498" s="17" t="s">
        <v>562</v>
      </c>
      <c r="G498" s="7" t="s">
        <v>19</v>
      </c>
      <c r="H498" s="15">
        <v>84.21</v>
      </c>
      <c r="I498" s="82" t="str">
        <f>CONCATENATE(D498,F498,G498)</f>
        <v>조적쌓기0.5B㎡</v>
      </c>
      <c r="J498" s="52"/>
      <c r="K498" s="52" t="str">
        <f t="shared" si="129"/>
        <v/>
      </c>
      <c r="L498" s="52"/>
      <c r="M498" s="52" t="str">
        <f t="shared" si="130"/>
        <v/>
      </c>
      <c r="N498" s="52"/>
      <c r="O498" s="52" t="str">
        <f t="shared" si="131"/>
        <v/>
      </c>
      <c r="P498" s="52">
        <f t="shared" si="132"/>
        <v>0</v>
      </c>
      <c r="Q498" s="74"/>
      <c r="R498" s="75" t="str">
        <f>"제"&amp;VLOOKUP($I:$I,[4]목록!$A:$M,2,FALSE)&amp;"호표"</f>
        <v>제44호표</v>
      </c>
      <c r="S498" s="83"/>
      <c r="T498" s="84"/>
      <c r="U498" s="84"/>
      <c r="X498" s="2"/>
      <c r="Y498" s="131" t="s">
        <v>572</v>
      </c>
    </row>
    <row r="499" spans="1:26" ht="18.75" customHeight="1">
      <c r="A499" s="7"/>
      <c r="B499" s="209"/>
      <c r="C499" s="87"/>
      <c r="D499" s="10" t="s">
        <v>561</v>
      </c>
      <c r="E499" s="8"/>
      <c r="F499" s="17" t="s">
        <v>563</v>
      </c>
      <c r="G499" s="7" t="s">
        <v>19</v>
      </c>
      <c r="H499" s="15">
        <v>43.95</v>
      </c>
      <c r="I499" s="82" t="str">
        <f>CONCATENATE(D499,F499,G499)</f>
        <v>조적쌓기1.0B㎡</v>
      </c>
      <c r="J499" s="52"/>
      <c r="K499" s="52" t="str">
        <f t="shared" si="129"/>
        <v/>
      </c>
      <c r="L499" s="52"/>
      <c r="M499" s="52" t="str">
        <f t="shared" si="130"/>
        <v/>
      </c>
      <c r="N499" s="52"/>
      <c r="O499" s="52" t="str">
        <f t="shared" si="131"/>
        <v/>
      </c>
      <c r="P499" s="52">
        <f t="shared" si="132"/>
        <v>0</v>
      </c>
      <c r="Q499" s="74"/>
      <c r="R499" s="75" t="str">
        <f>"제"&amp;VLOOKUP($I:$I,[4]목록!$A:$M,2,FALSE)&amp;"호표"</f>
        <v>제45호표</v>
      </c>
      <c r="S499" s="83"/>
      <c r="T499" s="84"/>
      <c r="U499" s="84"/>
      <c r="X499" s="2"/>
      <c r="Y499" s="131" t="s">
        <v>573</v>
      </c>
    </row>
    <row r="500" spans="1:26" ht="18.75" customHeight="1">
      <c r="A500" s="7"/>
      <c r="B500" s="209"/>
      <c r="C500" s="87"/>
      <c r="D500" s="10"/>
      <c r="E500" s="8"/>
      <c r="F500" s="17"/>
      <c r="G500" s="7"/>
      <c r="H500" s="15"/>
      <c r="I500" s="82" t="str">
        <f t="shared" si="133"/>
        <v/>
      </c>
      <c r="J500" s="52"/>
      <c r="K500" s="52"/>
      <c r="L500" s="52"/>
      <c r="M500" s="52"/>
      <c r="N500" s="52"/>
      <c r="O500" s="52"/>
      <c r="P500" s="52"/>
      <c r="Q500" s="74"/>
      <c r="R500" s="75"/>
      <c r="S500" s="83"/>
      <c r="T500" s="84"/>
      <c r="U500" s="84"/>
      <c r="X500" s="105"/>
      <c r="Y500" s="106"/>
    </row>
    <row r="501" spans="1:26" ht="18.75" customHeight="1">
      <c r="A501" s="7"/>
      <c r="B501" s="86" t="s">
        <v>9</v>
      </c>
      <c r="C501" s="87"/>
      <c r="D501" s="10" t="s">
        <v>227</v>
      </c>
      <c r="E501" s="8"/>
      <c r="F501" s="17"/>
      <c r="G501" s="7"/>
      <c r="H501" s="15"/>
      <c r="I501" s="82" t="str">
        <f t="shared" si="133"/>
        <v>[파티션]</v>
      </c>
      <c r="J501" s="52"/>
      <c r="K501" s="52"/>
      <c r="L501" s="52"/>
      <c r="M501" s="52"/>
      <c r="N501" s="52"/>
      <c r="O501" s="52"/>
      <c r="P501" s="52"/>
      <c r="Q501" s="74"/>
      <c r="R501" s="75"/>
      <c r="S501" s="83"/>
      <c r="T501" s="84"/>
      <c r="U501" s="84"/>
      <c r="X501" s="2"/>
      <c r="Y501" s="78"/>
    </row>
    <row r="502" spans="1:26" ht="18.75" customHeight="1">
      <c r="A502" s="7"/>
      <c r="B502" s="206"/>
      <c r="C502" s="87"/>
      <c r="D502" s="10" t="s">
        <v>216</v>
      </c>
      <c r="E502" s="8"/>
      <c r="F502" s="17" t="s">
        <v>228</v>
      </c>
      <c r="G502" s="7" t="s">
        <v>19</v>
      </c>
      <c r="H502" s="15">
        <v>11.1</v>
      </c>
      <c r="I502" s="82" t="str">
        <f t="shared" si="133"/>
        <v>ST'L 각파이프구조틀ㅁ-50*50㎡</v>
      </c>
      <c r="J502" s="52"/>
      <c r="K502" s="52" t="str">
        <f>IF(J502="","",TRUNC(J502*$H502,0))</f>
        <v/>
      </c>
      <c r="L502" s="52"/>
      <c r="M502" s="52" t="str">
        <f>IF(L502="","",TRUNC(L502*$H502,0))</f>
        <v/>
      </c>
      <c r="N502" s="52"/>
      <c r="O502" s="52" t="str">
        <f>IF(N502="","",TRUNC(N502*$H502,0))</f>
        <v/>
      </c>
      <c r="P502" s="52">
        <f>SUM(K502,M502,O502)</f>
        <v>0</v>
      </c>
      <c r="Q502" s="74"/>
      <c r="R502" s="75" t="str">
        <f>"제"&amp;VLOOKUP($I:$I,[4]목록!$A:$M,2,FALSE)&amp;"호표"</f>
        <v>제122호표</v>
      </c>
      <c r="S502" s="83"/>
      <c r="T502" s="84"/>
      <c r="U502" s="84"/>
      <c r="X502" s="2"/>
      <c r="Y502" s="131" t="s">
        <v>575</v>
      </c>
    </row>
    <row r="503" spans="1:26" ht="18.75" customHeight="1">
      <c r="A503" s="7"/>
      <c r="B503" s="206"/>
      <c r="C503" s="87"/>
      <c r="D503" s="10" t="s">
        <v>217</v>
      </c>
      <c r="E503" s="8"/>
      <c r="F503" s="17" t="s">
        <v>574</v>
      </c>
      <c r="G503" s="7" t="s">
        <v>19</v>
      </c>
      <c r="H503" s="15">
        <v>11.1</v>
      </c>
      <c r="I503" s="82" t="str">
        <f t="shared" si="133"/>
        <v>일반석고보드 취부T=9.5*2PLY㎡</v>
      </c>
      <c r="J503" s="52"/>
      <c r="K503" s="52" t="str">
        <f>IF(J503="","",TRUNC(J503*$H503,0))</f>
        <v/>
      </c>
      <c r="L503" s="52"/>
      <c r="M503" s="52" t="str">
        <f>IF(L503="","",TRUNC(L503*$H503,0))</f>
        <v/>
      </c>
      <c r="N503" s="52"/>
      <c r="O503" s="52" t="str">
        <f>IF(N503="","",TRUNC(N503*$H503,0))</f>
        <v/>
      </c>
      <c r="P503" s="52">
        <f>SUM(K503,M503,O503)</f>
        <v>0</v>
      </c>
      <c r="Q503" s="74"/>
      <c r="R503" s="75" t="str">
        <f>"제"&amp;VLOOKUP($I:$I,[4]목록!$A:$M,2,FALSE)&amp;"호표"</f>
        <v>제199호표</v>
      </c>
      <c r="S503" s="83"/>
      <c r="T503" s="84"/>
      <c r="U503" s="84"/>
      <c r="X503" s="2"/>
      <c r="Y503" s="131" t="s">
        <v>575</v>
      </c>
    </row>
    <row r="504" spans="1:26" ht="18.75" customHeight="1">
      <c r="A504" s="7"/>
      <c r="B504" s="209"/>
      <c r="C504" s="87"/>
      <c r="D504" s="10"/>
      <c r="E504" s="8"/>
      <c r="F504" s="17"/>
      <c r="G504" s="7"/>
      <c r="H504" s="15"/>
      <c r="I504" s="82" t="str">
        <f>CONCATENATE(D504,F504,G504)</f>
        <v/>
      </c>
      <c r="J504" s="52"/>
      <c r="K504" s="52"/>
      <c r="L504" s="52"/>
      <c r="M504" s="52"/>
      <c r="N504" s="52"/>
      <c r="O504" s="52"/>
      <c r="P504" s="52"/>
      <c r="Q504" s="74"/>
      <c r="R504" s="75"/>
      <c r="S504" s="83"/>
      <c r="T504" s="84"/>
      <c r="U504" s="84"/>
      <c r="X504" s="105"/>
      <c r="Y504" s="106"/>
    </row>
    <row r="505" spans="1:26" ht="18.75" customHeight="1">
      <c r="A505" s="7"/>
      <c r="B505" s="209"/>
      <c r="C505" s="87"/>
      <c r="D505" s="10"/>
      <c r="E505" s="8"/>
      <c r="F505" s="17"/>
      <c r="G505" s="7"/>
      <c r="H505" s="15"/>
      <c r="I505" s="82" t="str">
        <f t="shared" si="133"/>
        <v/>
      </c>
      <c r="J505" s="52"/>
      <c r="K505" s="52"/>
      <c r="L505" s="52"/>
      <c r="M505" s="52"/>
      <c r="N505" s="52"/>
      <c r="O505" s="52"/>
      <c r="P505" s="52"/>
      <c r="Q505" s="74"/>
      <c r="R505" s="75"/>
      <c r="S505" s="83"/>
      <c r="T505" s="84"/>
      <c r="U505" s="84"/>
      <c r="X505" s="105"/>
      <c r="Y505" s="106"/>
    </row>
    <row r="506" spans="1:26" ht="18.75" customHeight="1">
      <c r="A506" s="7"/>
      <c r="B506" s="209"/>
      <c r="C506" s="87"/>
      <c r="D506" s="10"/>
      <c r="E506" s="8"/>
      <c r="F506" s="17"/>
      <c r="G506" s="7"/>
      <c r="H506" s="15"/>
      <c r="I506" s="82" t="str">
        <f t="shared" ref="I506:I542" si="134">CONCATENATE(D506,F506,G506)</f>
        <v/>
      </c>
      <c r="J506" s="52"/>
      <c r="K506" s="52"/>
      <c r="L506" s="52"/>
      <c r="M506" s="52"/>
      <c r="N506" s="52"/>
      <c r="O506" s="52"/>
      <c r="P506" s="52"/>
      <c r="Q506" s="74"/>
      <c r="R506" s="75"/>
      <c r="S506" s="83"/>
      <c r="T506" s="84"/>
      <c r="U506" s="84"/>
      <c r="X506" s="105"/>
      <c r="Y506" s="106"/>
    </row>
    <row r="507" spans="1:26" ht="18.75" customHeight="1">
      <c r="A507" s="7"/>
      <c r="B507" s="209"/>
      <c r="C507" s="87"/>
      <c r="D507" s="10"/>
      <c r="E507" s="8"/>
      <c r="F507" s="17"/>
      <c r="G507" s="7"/>
      <c r="H507" s="15"/>
      <c r="I507" s="82" t="str">
        <f t="shared" si="134"/>
        <v/>
      </c>
      <c r="J507" s="52"/>
      <c r="K507" s="52"/>
      <c r="L507" s="52"/>
      <c r="M507" s="52"/>
      <c r="N507" s="52"/>
      <c r="O507" s="52"/>
      <c r="P507" s="52"/>
      <c r="Q507" s="74"/>
      <c r="R507" s="75"/>
      <c r="S507" s="83"/>
      <c r="T507" s="84"/>
      <c r="U507" s="84"/>
      <c r="X507" s="105"/>
      <c r="Y507" s="106"/>
    </row>
    <row r="508" spans="1:26" ht="18.75" customHeight="1">
      <c r="A508" s="7"/>
      <c r="B508" s="209"/>
      <c r="C508" s="87"/>
      <c r="D508" s="10"/>
      <c r="E508" s="8"/>
      <c r="F508" s="17"/>
      <c r="G508" s="7"/>
      <c r="H508" s="15"/>
      <c r="I508" s="82" t="str">
        <f t="shared" si="134"/>
        <v/>
      </c>
      <c r="J508" s="52"/>
      <c r="K508" s="52"/>
      <c r="L508" s="52"/>
      <c r="M508" s="52"/>
      <c r="N508" s="52"/>
      <c r="O508" s="52"/>
      <c r="P508" s="52"/>
      <c r="Q508" s="74"/>
      <c r="R508" s="75"/>
      <c r="S508" s="83"/>
      <c r="T508" s="84"/>
      <c r="U508" s="84"/>
      <c r="X508" s="105"/>
      <c r="Y508" s="106"/>
    </row>
    <row r="509" spans="1:26" ht="18.75" customHeight="1">
      <c r="A509" s="7"/>
      <c r="B509" s="209"/>
      <c r="C509" s="87"/>
      <c r="D509" s="10"/>
      <c r="E509" s="8"/>
      <c r="F509" s="17"/>
      <c r="G509" s="7"/>
      <c r="H509" s="15"/>
      <c r="I509" s="82" t="str">
        <f t="shared" si="134"/>
        <v/>
      </c>
      <c r="J509" s="52"/>
      <c r="K509" s="52"/>
      <c r="L509" s="52"/>
      <c r="M509" s="52"/>
      <c r="N509" s="52"/>
      <c r="O509" s="52"/>
      <c r="P509" s="52"/>
      <c r="Q509" s="74"/>
      <c r="R509" s="75"/>
      <c r="S509" s="83"/>
      <c r="T509" s="84"/>
      <c r="U509" s="84"/>
      <c r="X509" s="105"/>
      <c r="Y509" s="106"/>
    </row>
    <row r="510" spans="1:26" s="96" customFormat="1" ht="18.75" customHeight="1">
      <c r="A510" s="89"/>
      <c r="B510" s="210"/>
      <c r="C510" s="37" t="s">
        <v>18</v>
      </c>
      <c r="D510" s="90"/>
      <c r="E510" s="38"/>
      <c r="F510" s="39"/>
      <c r="G510" s="40"/>
      <c r="H510" s="91"/>
      <c r="I510" s="82" t="str">
        <f t="shared" si="134"/>
        <v/>
      </c>
      <c r="J510" s="92"/>
      <c r="K510" s="92">
        <f>SUM(K487:K509)</f>
        <v>0</v>
      </c>
      <c r="L510" s="92"/>
      <c r="M510" s="92">
        <f>SUM(M487:M509)</f>
        <v>0</v>
      </c>
      <c r="N510" s="92"/>
      <c r="O510" s="92">
        <f>SUM(O487:O509)</f>
        <v>0</v>
      </c>
      <c r="P510" s="92">
        <f>SUM(K510,M510,O510)</f>
        <v>0</v>
      </c>
      <c r="Q510" s="93"/>
      <c r="R510" s="94"/>
      <c r="S510" s="95"/>
      <c r="T510" s="85"/>
      <c r="U510" s="85"/>
      <c r="W510" s="1"/>
      <c r="X510" s="105"/>
      <c r="Y510" s="97"/>
      <c r="Z510" s="191"/>
    </row>
    <row r="511" spans="1:26" ht="18.75" customHeight="1">
      <c r="A511" s="184">
        <f>인테리어집계!A19</f>
        <v>0</v>
      </c>
      <c r="B511" s="194" t="str">
        <f>인테리어집계!B19</f>
        <v>5-2</v>
      </c>
      <c r="C511" s="188"/>
      <c r="D511" s="189" t="str">
        <f>인테리어집계!D19</f>
        <v>벽체마감공사</v>
      </c>
      <c r="E511" s="8"/>
      <c r="F511" s="17"/>
      <c r="G511" s="7"/>
      <c r="H511" s="15"/>
      <c r="I511" s="82" t="str">
        <f t="shared" si="134"/>
        <v>벽체마감공사</v>
      </c>
      <c r="J511" s="52"/>
      <c r="K511" s="52"/>
      <c r="L511" s="52"/>
      <c r="M511" s="52"/>
      <c r="N511" s="52"/>
      <c r="O511" s="52"/>
      <c r="P511" s="52"/>
      <c r="Q511" s="74"/>
      <c r="R511" s="75"/>
      <c r="S511" s="83"/>
      <c r="T511" s="84"/>
      <c r="U511" s="85"/>
      <c r="X511" s="105"/>
      <c r="Y511" s="78"/>
    </row>
    <row r="512" spans="1:26" ht="18.75" customHeight="1">
      <c r="A512" s="7"/>
      <c r="B512" s="86" t="s">
        <v>9</v>
      </c>
      <c r="C512" s="87"/>
      <c r="D512" s="10" t="s">
        <v>576</v>
      </c>
      <c r="E512" s="8"/>
      <c r="F512" s="17"/>
      <c r="G512" s="7"/>
      <c r="H512" s="15"/>
      <c r="I512" s="82" t="str">
        <f t="shared" si="134"/>
        <v>[로비/카페테리아, 중앙복도]</v>
      </c>
      <c r="J512" s="52"/>
      <c r="K512" s="52"/>
      <c r="L512" s="52"/>
      <c r="M512" s="52"/>
      <c r="N512" s="52"/>
      <c r="O512" s="52"/>
      <c r="P512" s="52"/>
      <c r="Q512" s="74"/>
      <c r="R512" s="75"/>
      <c r="S512" s="83"/>
      <c r="T512" s="84"/>
      <c r="U512" s="84"/>
      <c r="X512" s="2"/>
      <c r="Y512" s="78"/>
    </row>
    <row r="513" spans="1:25" ht="18.75" customHeight="1">
      <c r="A513" s="7"/>
      <c r="B513" s="206"/>
      <c r="C513" s="87"/>
      <c r="D513" s="19" t="s">
        <v>53</v>
      </c>
      <c r="E513" s="8"/>
      <c r="F513" s="9" t="s">
        <v>303</v>
      </c>
      <c r="G513" s="7" t="s">
        <v>20</v>
      </c>
      <c r="H513" s="15">
        <v>41.47</v>
      </c>
      <c r="I513" s="82" t="str">
        <f t="shared" si="134"/>
        <v>걸레받이갈바1.6T,W(80+10+50+8)m</v>
      </c>
      <c r="J513" s="52"/>
      <c r="K513" s="52" t="str">
        <f>IF(J513="","",TRUNC(J513*$H513,0))</f>
        <v/>
      </c>
      <c r="L513" s="52"/>
      <c r="M513" s="52" t="str">
        <f>IF(L513="","",TRUNC(L513*$H513,0))</f>
        <v/>
      </c>
      <c r="N513" s="52"/>
      <c r="O513" s="52" t="str">
        <f>IF(N513="","",TRUNC(N513*$H513,0))</f>
        <v/>
      </c>
      <c r="P513" s="52">
        <f>SUM(K513,M513,O513)</f>
        <v>0</v>
      </c>
      <c r="Q513" s="74"/>
      <c r="R513" s="75" t="str">
        <f>"제"&amp;VLOOKUP($I:$I,[4]목록!$A:$M,2,FALSE)&amp;"호표"</f>
        <v>제192호표</v>
      </c>
      <c r="S513" s="83"/>
      <c r="T513" s="84"/>
      <c r="U513" s="84"/>
      <c r="X513" s="2"/>
      <c r="Y513" s="130" t="s">
        <v>578</v>
      </c>
    </row>
    <row r="514" spans="1:25" ht="18.75" customHeight="1">
      <c r="A514" s="7"/>
      <c r="B514" s="206"/>
      <c r="C514" s="87"/>
      <c r="D514" s="19" t="s">
        <v>239</v>
      </c>
      <c r="E514" s="8"/>
      <c r="F514" s="9" t="s">
        <v>241</v>
      </c>
      <c r="G514" s="7" t="s">
        <v>20</v>
      </c>
      <c r="H514" s="15">
        <v>41.47</v>
      </c>
      <c r="I514" s="192" t="str">
        <f t="shared" si="134"/>
        <v>걸레받이 도장(PT-02)H100-H50내외, 지정V.P.m</v>
      </c>
      <c r="J514" s="52"/>
      <c r="K514" s="52" t="str">
        <f>IF(J514="","",TRUNC(J514*$H514,0))</f>
        <v/>
      </c>
      <c r="L514" s="52"/>
      <c r="M514" s="52" t="str">
        <f>IF(L514="","",TRUNC(L514*$H514,0))</f>
        <v/>
      </c>
      <c r="N514" s="52"/>
      <c r="O514" s="52" t="str">
        <f>IF(N514="","",TRUNC(N514*$H514,0))</f>
        <v/>
      </c>
      <c r="P514" s="52">
        <f>SUM(K514,M514,O514)</f>
        <v>0</v>
      </c>
      <c r="Q514" s="74"/>
      <c r="R514" s="75" t="str">
        <f>"제"&amp;VLOOKUP($I:$I,[4]목록!$A:$M,2,FALSE)&amp;"호표"</f>
        <v>제229호표</v>
      </c>
      <c r="S514" s="83"/>
      <c r="T514" s="84"/>
      <c r="U514" s="84"/>
      <c r="X514" s="2"/>
      <c r="Y514" s="130" t="s">
        <v>578</v>
      </c>
    </row>
    <row r="515" spans="1:25" ht="18.75" customHeight="1">
      <c r="A515" s="7"/>
      <c r="B515" s="206" t="s">
        <v>993</v>
      </c>
      <c r="C515" s="87"/>
      <c r="D515" s="10" t="s">
        <v>594</v>
      </c>
      <c r="E515" s="8"/>
      <c r="F515" s="10" t="s">
        <v>595</v>
      </c>
      <c r="G515" s="7" t="s">
        <v>19</v>
      </c>
      <c r="H515" s="15">
        <v>2.74</v>
      </c>
      <c r="I515" s="192" t="str">
        <f t="shared" si="134"/>
        <v>BRONZE SUS PLATEMT-06, THK=1.5mm(S)㎡</v>
      </c>
      <c r="J515" s="52"/>
      <c r="K515" s="52" t="str">
        <f t="shared" ref="K515:K525" si="135">IF(J515="","",TRUNC(J515*$H515,0))</f>
        <v/>
      </c>
      <c r="L515" s="52"/>
      <c r="M515" s="52" t="str">
        <f t="shared" ref="M515:M525" si="136">IF(L515="","",TRUNC(L515*$H515,0))</f>
        <v/>
      </c>
      <c r="N515" s="52"/>
      <c r="O515" s="52" t="str">
        <f t="shared" ref="O515:O525" si="137">IF(N515="","",TRUNC(N515*$H515,0))</f>
        <v/>
      </c>
      <c r="P515" s="52">
        <f t="shared" ref="P515:P525" si="138">SUM(K515,M515,O515)</f>
        <v>0</v>
      </c>
      <c r="Q515" s="74"/>
      <c r="R515" s="75" t="str">
        <f>"제"&amp;VLOOKUP($I:$I,[4]목록!$A:$M,2,FALSE)&amp;"호표"</f>
        <v>제139호표</v>
      </c>
      <c r="S515" s="83"/>
      <c r="T515" s="84"/>
      <c r="U515" s="84"/>
      <c r="X515" s="2"/>
      <c r="Y515" s="130" t="s">
        <v>579</v>
      </c>
    </row>
    <row r="516" spans="1:25" ht="18.75" customHeight="1">
      <c r="A516" s="7"/>
      <c r="B516" s="206"/>
      <c r="C516" s="87"/>
      <c r="D516" s="10" t="s">
        <v>598</v>
      </c>
      <c r="E516" s="8"/>
      <c r="F516" s="10" t="s">
        <v>593</v>
      </c>
      <c r="G516" s="35" t="s">
        <v>20</v>
      </c>
      <c r="H516" s="15">
        <v>8.17</v>
      </c>
      <c r="I516" s="192" t="str">
        <f t="shared" si="134"/>
        <v>ST'L 상부간접박스(도장포함)갈바1.6T,W(20+20+80+80)m</v>
      </c>
      <c r="J516" s="52"/>
      <c r="K516" s="52" t="str">
        <f t="shared" si="135"/>
        <v/>
      </c>
      <c r="L516" s="52"/>
      <c r="M516" s="52" t="str">
        <f t="shared" si="136"/>
        <v/>
      </c>
      <c r="N516" s="52"/>
      <c r="O516" s="52" t="str">
        <f t="shared" si="137"/>
        <v/>
      </c>
      <c r="P516" s="52">
        <f t="shared" si="138"/>
        <v>0</v>
      </c>
      <c r="Q516" s="74"/>
      <c r="R516" s="75" t="str">
        <f>"제"&amp;VLOOKUP($I:$I,[4]목록!$A:$M,2,FALSE)&amp;"호표"</f>
        <v>제154호표</v>
      </c>
      <c r="S516" s="83"/>
      <c r="T516" s="84"/>
      <c r="U516" s="84"/>
      <c r="X516" s="2"/>
      <c r="Y516" s="130">
        <v>8.1750000000000007</v>
      </c>
    </row>
    <row r="517" spans="1:25" ht="18.75" customHeight="1">
      <c r="A517" s="7"/>
      <c r="B517" s="206" t="s">
        <v>592</v>
      </c>
      <c r="C517" s="87"/>
      <c r="D517" s="19" t="s">
        <v>495</v>
      </c>
      <c r="E517" s="8"/>
      <c r="F517" s="10" t="s">
        <v>456</v>
      </c>
      <c r="G517" s="7" t="s">
        <v>19</v>
      </c>
      <c r="H517" s="15">
        <v>8.1</v>
      </c>
      <c r="I517" s="192" t="str">
        <f t="shared" si="134"/>
        <v>ST'L 각파이프구조틀ㅁ-30*30*1.4T(S),@450㎡</v>
      </c>
      <c r="J517" s="52"/>
      <c r="K517" s="52" t="str">
        <f t="shared" si="135"/>
        <v/>
      </c>
      <c r="L517" s="52"/>
      <c r="M517" s="52" t="str">
        <f t="shared" si="136"/>
        <v/>
      </c>
      <c r="N517" s="52"/>
      <c r="O517" s="52" t="str">
        <f t="shared" si="137"/>
        <v/>
      </c>
      <c r="P517" s="52">
        <f t="shared" si="138"/>
        <v>0</v>
      </c>
      <c r="Q517" s="74"/>
      <c r="R517" s="75" t="str">
        <f>"제"&amp;VLOOKUP($I:$I,[4]목록!$A:$M,2,FALSE)&amp;"호표"</f>
        <v>제120호표</v>
      </c>
      <c r="S517" s="83"/>
      <c r="T517" s="84"/>
      <c r="U517" s="84"/>
      <c r="X517" s="2"/>
      <c r="Y517" s="130" t="s">
        <v>580</v>
      </c>
    </row>
    <row r="518" spans="1:25" ht="18.75" customHeight="1">
      <c r="A518" s="7"/>
      <c r="B518" s="206"/>
      <c r="C518" s="87"/>
      <c r="D518" s="10" t="s">
        <v>594</v>
      </c>
      <c r="E518" s="8"/>
      <c r="F518" s="10" t="s">
        <v>595</v>
      </c>
      <c r="G518" s="7" t="s">
        <v>37</v>
      </c>
      <c r="H518" s="15">
        <v>108.08</v>
      </c>
      <c r="I518" s="192" t="str">
        <f t="shared" si="134"/>
        <v>BRONZE SUS PLATEMT-06, THK=1.5mm(S)㎡</v>
      </c>
      <c r="J518" s="52"/>
      <c r="K518" s="52" t="str">
        <f t="shared" si="135"/>
        <v/>
      </c>
      <c r="L518" s="52"/>
      <c r="M518" s="52" t="str">
        <f t="shared" si="136"/>
        <v/>
      </c>
      <c r="N518" s="52"/>
      <c r="O518" s="52" t="str">
        <f t="shared" si="137"/>
        <v/>
      </c>
      <c r="P518" s="52">
        <f t="shared" si="138"/>
        <v>0</v>
      </c>
      <c r="Q518" s="74"/>
      <c r="R518" s="75" t="str">
        <f>"제"&amp;VLOOKUP($I:$I,[4]목록!$A:$M,2,FALSE)&amp;"호표"</f>
        <v>제139호표</v>
      </c>
      <c r="S518" s="83"/>
      <c r="T518" s="84"/>
      <c r="U518" s="84"/>
      <c r="X518" s="2"/>
      <c r="Y518" s="130" t="s">
        <v>581</v>
      </c>
    </row>
    <row r="519" spans="1:25" ht="18.75" customHeight="1">
      <c r="A519" s="7"/>
      <c r="B519" s="206"/>
      <c r="C519" s="87"/>
      <c r="D519" s="19" t="s">
        <v>1496</v>
      </c>
      <c r="E519" s="8"/>
      <c r="F519" s="9" t="s">
        <v>597</v>
      </c>
      <c r="G519" s="7" t="s">
        <v>19</v>
      </c>
      <c r="H519" s="15">
        <v>18.79</v>
      </c>
      <c r="I519" s="192" t="str">
        <f t="shared" si="134"/>
        <v>지정석재마감ST-02, THK=20mm㎡</v>
      </c>
      <c r="J519" s="52"/>
      <c r="K519" s="52" t="str">
        <f t="shared" si="135"/>
        <v/>
      </c>
      <c r="L519" s="52"/>
      <c r="M519" s="52" t="str">
        <f t="shared" si="136"/>
        <v/>
      </c>
      <c r="N519" s="52"/>
      <c r="O519" s="52" t="str">
        <f t="shared" si="137"/>
        <v/>
      </c>
      <c r="P519" s="52">
        <f t="shared" si="138"/>
        <v>0</v>
      </c>
      <c r="Q519" s="74"/>
      <c r="R519" s="75" t="str">
        <f>"제"&amp;VLOOKUP($I:$I,[4]목록!$A:$M,2,FALSE)&amp;"호표"</f>
        <v>제77호표</v>
      </c>
      <c r="S519" s="83"/>
      <c r="T519" s="84"/>
      <c r="U519" s="84"/>
      <c r="X519" s="2"/>
      <c r="Y519" s="130" t="s">
        <v>582</v>
      </c>
    </row>
    <row r="520" spans="1:25" ht="18.75" customHeight="1">
      <c r="A520" s="7"/>
      <c r="B520" s="206"/>
      <c r="C520" s="87"/>
      <c r="D520" s="19" t="s">
        <v>1495</v>
      </c>
      <c r="E520" s="8"/>
      <c r="F520" s="9" t="s">
        <v>32</v>
      </c>
      <c r="G520" s="7" t="s">
        <v>19</v>
      </c>
      <c r="H520" s="15">
        <v>6.43</v>
      </c>
      <c r="I520" s="192" t="str">
        <f t="shared" si="134"/>
        <v>BRONZE GLASS SATIN(GL-06)THK=5mm㎡</v>
      </c>
      <c r="J520" s="52"/>
      <c r="K520" s="52" t="str">
        <f t="shared" si="135"/>
        <v/>
      </c>
      <c r="L520" s="52"/>
      <c r="M520" s="52" t="str">
        <f t="shared" si="136"/>
        <v/>
      </c>
      <c r="N520" s="52"/>
      <c r="O520" s="52" t="str">
        <f t="shared" si="137"/>
        <v/>
      </c>
      <c r="P520" s="52">
        <f t="shared" si="138"/>
        <v>0</v>
      </c>
      <c r="Q520" s="74"/>
      <c r="R520" s="75" t="str">
        <f>"제"&amp;VLOOKUP($I:$I,[4]목록!$A:$M,2,FALSE)&amp;"호표"</f>
        <v>제242호표</v>
      </c>
      <c r="S520" s="83"/>
      <c r="T520" s="84"/>
      <c r="U520" s="84"/>
      <c r="X520" s="2"/>
      <c r="Y520" s="130">
        <v>6.43</v>
      </c>
    </row>
    <row r="521" spans="1:25" ht="18.75" customHeight="1">
      <c r="A521" s="7"/>
      <c r="B521" s="206"/>
      <c r="C521" s="87"/>
      <c r="D521" s="19" t="s">
        <v>253</v>
      </c>
      <c r="E521" s="8"/>
      <c r="F521" s="9" t="s">
        <v>282</v>
      </c>
      <c r="G521" s="7" t="s">
        <v>19</v>
      </c>
      <c r="H521" s="15">
        <v>13.26</v>
      </c>
      <c r="I521" s="192" t="str">
        <f t="shared" si="134"/>
        <v>타일자재TL-14, 1200X2800X12T, 지정사양㎡</v>
      </c>
      <c r="J521" s="52"/>
      <c r="K521" s="52" t="str">
        <f t="shared" si="135"/>
        <v/>
      </c>
      <c r="L521" s="52"/>
      <c r="M521" s="52" t="str">
        <f t="shared" si="136"/>
        <v/>
      </c>
      <c r="N521" s="52"/>
      <c r="O521" s="52" t="str">
        <f t="shared" si="137"/>
        <v/>
      </c>
      <c r="P521" s="52">
        <f t="shared" si="138"/>
        <v>0</v>
      </c>
      <c r="Q521" s="74"/>
      <c r="R521" s="75" t="str">
        <f>"단가"&amp;VLOOKUP($I:$I,[4]단가!$A:$B,2,FALSE)&amp;"번"</f>
        <v>단가217번</v>
      </c>
      <c r="S521" s="83"/>
      <c r="T521" s="84"/>
      <c r="U521" s="84"/>
      <c r="X521" s="2"/>
      <c r="Y521" s="130" t="s">
        <v>583</v>
      </c>
    </row>
    <row r="522" spans="1:25" ht="18.75" customHeight="1">
      <c r="A522" s="7"/>
      <c r="B522" s="206"/>
      <c r="C522" s="87"/>
      <c r="D522" s="19" t="s">
        <v>253</v>
      </c>
      <c r="E522" s="8"/>
      <c r="F522" s="9" t="s">
        <v>285</v>
      </c>
      <c r="G522" s="7" t="s">
        <v>19</v>
      </c>
      <c r="H522" s="15">
        <v>6.53</v>
      </c>
      <c r="I522" s="82" t="str">
        <f t="shared" si="134"/>
        <v>타일자재TL-18, 1200X2800X12T, 지정사양㎡</v>
      </c>
      <c r="J522" s="52"/>
      <c r="K522" s="52" t="str">
        <f t="shared" si="135"/>
        <v/>
      </c>
      <c r="L522" s="52"/>
      <c r="M522" s="52" t="str">
        <f t="shared" si="136"/>
        <v/>
      </c>
      <c r="N522" s="52"/>
      <c r="O522" s="52" t="str">
        <f t="shared" si="137"/>
        <v/>
      </c>
      <c r="P522" s="52">
        <f t="shared" si="138"/>
        <v>0</v>
      </c>
      <c r="Q522" s="74"/>
      <c r="R522" s="75" t="str">
        <f>"단가"&amp;VLOOKUP($I:$I,[4]단가!$A:$B,2,FALSE)&amp;"번"</f>
        <v>단가221번</v>
      </c>
      <c r="S522" s="83"/>
      <c r="T522" s="84"/>
      <c r="U522" s="84"/>
      <c r="X522" s="2"/>
      <c r="Y522" s="130" t="s">
        <v>584</v>
      </c>
    </row>
    <row r="523" spans="1:25" ht="18.75" customHeight="1">
      <c r="A523" s="7"/>
      <c r="B523" s="206"/>
      <c r="C523" s="87"/>
      <c r="D523" s="19" t="s">
        <v>590</v>
      </c>
      <c r="E523" s="8"/>
      <c r="F523" s="9" t="s">
        <v>390</v>
      </c>
      <c r="G523" s="7" t="s">
        <v>19</v>
      </c>
      <c r="H523" s="15">
        <v>18</v>
      </c>
      <c r="I523" s="82" t="str">
        <f t="shared" si="134"/>
        <v>벽체 타일붙이기(부자재,줄눈포함)지정타일, 400*600각 이상㎡</v>
      </c>
      <c r="J523" s="52"/>
      <c r="K523" s="52" t="str">
        <f t="shared" si="135"/>
        <v/>
      </c>
      <c r="L523" s="52"/>
      <c r="M523" s="52" t="str">
        <f t="shared" si="136"/>
        <v/>
      </c>
      <c r="N523" s="52"/>
      <c r="O523" s="52" t="str">
        <f t="shared" si="137"/>
        <v/>
      </c>
      <c r="P523" s="52">
        <f t="shared" si="138"/>
        <v>0</v>
      </c>
      <c r="Q523" s="74"/>
      <c r="R523" s="75" t="str">
        <f>"제"&amp;VLOOKUP($I:$I,[4]목록!$A:$M,2,FALSE)&amp;"호표"</f>
        <v>제69호표</v>
      </c>
      <c r="S523" s="83"/>
      <c r="T523" s="84"/>
      <c r="U523" s="84"/>
      <c r="X523" s="2"/>
      <c r="Y523" s="130" t="s">
        <v>585</v>
      </c>
    </row>
    <row r="524" spans="1:25" ht="18.75" customHeight="1">
      <c r="A524" s="7"/>
      <c r="B524" s="206"/>
      <c r="C524" s="87"/>
      <c r="D524" s="19" t="s">
        <v>589</v>
      </c>
      <c r="E524" s="8"/>
      <c r="F524" s="9" t="s">
        <v>587</v>
      </c>
      <c r="G524" s="7" t="s">
        <v>20</v>
      </c>
      <c r="H524" s="15">
        <v>21.2</v>
      </c>
      <c r="I524" s="82" t="str">
        <f t="shared" si="134"/>
        <v>파티션 갈바프레임갈바1.6T,W(100+20+100+20)m</v>
      </c>
      <c r="J524" s="52"/>
      <c r="K524" s="52" t="str">
        <f t="shared" si="135"/>
        <v/>
      </c>
      <c r="L524" s="52"/>
      <c r="M524" s="52" t="str">
        <f t="shared" si="136"/>
        <v/>
      </c>
      <c r="N524" s="52"/>
      <c r="O524" s="52" t="str">
        <f t="shared" si="137"/>
        <v/>
      </c>
      <c r="P524" s="52">
        <f t="shared" si="138"/>
        <v>0</v>
      </c>
      <c r="Q524" s="74"/>
      <c r="R524" s="75" t="str">
        <f>"제"&amp;VLOOKUP($I:$I,[4]목록!$A:$M,2,FALSE)&amp;"호표"</f>
        <v>제184호표</v>
      </c>
      <c r="S524" s="83"/>
      <c r="T524" s="84"/>
      <c r="U524" s="84"/>
      <c r="X524" s="2"/>
      <c r="Y524" s="130" t="s">
        <v>586</v>
      </c>
    </row>
    <row r="525" spans="1:25" ht="18.75" customHeight="1">
      <c r="A525" s="7"/>
      <c r="B525" s="206"/>
      <c r="C525" s="87"/>
      <c r="D525" s="258" t="s">
        <v>254</v>
      </c>
      <c r="E525" s="8"/>
      <c r="F525" s="9" t="s">
        <v>588</v>
      </c>
      <c r="G525" s="7" t="s">
        <v>20</v>
      </c>
      <c r="H525" s="15">
        <v>21.2</v>
      </c>
      <c r="I525" s="82" t="str">
        <f t="shared" si="134"/>
        <v>파티션 갈바 도장PT-02,W(100+20+100+20)m</v>
      </c>
      <c r="J525" s="52"/>
      <c r="K525" s="52" t="str">
        <f t="shared" si="135"/>
        <v/>
      </c>
      <c r="L525" s="52"/>
      <c r="M525" s="52" t="str">
        <f t="shared" si="136"/>
        <v/>
      </c>
      <c r="N525" s="52"/>
      <c r="O525" s="52" t="str">
        <f t="shared" si="137"/>
        <v/>
      </c>
      <c r="P525" s="52">
        <f t="shared" si="138"/>
        <v>0</v>
      </c>
      <c r="Q525" s="74"/>
      <c r="R525" s="75" t="str">
        <f>"제"&amp;VLOOKUP($I:$I,[4]목록!$A:$M,2,FALSE)&amp;"호표"</f>
        <v>제185호표</v>
      </c>
      <c r="S525" s="83"/>
      <c r="T525" s="84"/>
      <c r="U525" s="84"/>
      <c r="X525" s="2"/>
      <c r="Y525" s="130" t="s">
        <v>586</v>
      </c>
    </row>
    <row r="526" spans="1:25" ht="18.75" customHeight="1">
      <c r="A526" s="7"/>
      <c r="B526" s="209"/>
      <c r="C526" s="87"/>
      <c r="D526" s="10"/>
      <c r="E526" s="8"/>
      <c r="F526" s="17"/>
      <c r="G526" s="7"/>
      <c r="H526" s="15"/>
      <c r="I526" s="82" t="str">
        <f t="shared" si="134"/>
        <v/>
      </c>
      <c r="J526" s="52"/>
      <c r="K526" s="52"/>
      <c r="L526" s="52"/>
      <c r="M526" s="52"/>
      <c r="N526" s="52"/>
      <c r="O526" s="52"/>
      <c r="P526" s="52"/>
      <c r="Q526" s="74"/>
      <c r="R526" s="75"/>
      <c r="S526" s="83"/>
      <c r="T526" s="84"/>
      <c r="U526" s="84"/>
      <c r="X526" s="105"/>
      <c r="Y526" s="106"/>
    </row>
    <row r="527" spans="1:25" ht="18.75" customHeight="1">
      <c r="A527" s="7"/>
      <c r="B527" s="86" t="s">
        <v>9</v>
      </c>
      <c r="C527" s="87"/>
      <c r="D527" s="10" t="s">
        <v>576</v>
      </c>
      <c r="E527" s="8"/>
      <c r="F527" s="17"/>
      <c r="G527" s="7"/>
      <c r="H527" s="15"/>
      <c r="I527" s="82" t="str">
        <f t="shared" si="134"/>
        <v>[로비/카페테리아, 중앙복도]</v>
      </c>
      <c r="J527" s="52"/>
      <c r="K527" s="52"/>
      <c r="L527" s="52"/>
      <c r="M527" s="52"/>
      <c r="N527" s="52"/>
      <c r="O527" s="52"/>
      <c r="P527" s="52"/>
      <c r="Q527" s="74"/>
      <c r="R527" s="75"/>
      <c r="S527" s="83"/>
      <c r="T527" s="84"/>
      <c r="U527" s="84"/>
      <c r="X527" s="2"/>
      <c r="Y527" s="78"/>
    </row>
    <row r="528" spans="1:25" ht="18.75" customHeight="1">
      <c r="A528" s="7"/>
      <c r="B528" s="206"/>
      <c r="C528" s="87"/>
      <c r="D528" s="19" t="s">
        <v>53</v>
      </c>
      <c r="E528" s="8"/>
      <c r="F528" s="9" t="s">
        <v>303</v>
      </c>
      <c r="G528" s="7" t="s">
        <v>20</v>
      </c>
      <c r="H528" s="15">
        <v>19.21</v>
      </c>
      <c r="I528" s="82" t="str">
        <f t="shared" si="134"/>
        <v>걸레받이갈바1.6T,W(80+10+50+8)m</v>
      </c>
      <c r="J528" s="52"/>
      <c r="K528" s="52" t="str">
        <f>IF(J528="","",TRUNC(J528*$H528,0))</f>
        <v/>
      </c>
      <c r="L528" s="52"/>
      <c r="M528" s="52" t="str">
        <f>IF(L528="","",TRUNC(L528*$H528,0))</f>
        <v/>
      </c>
      <c r="N528" s="52"/>
      <c r="O528" s="52" t="str">
        <f>IF(N528="","",TRUNC(N528*$H528,0))</f>
        <v/>
      </c>
      <c r="P528" s="52">
        <f>SUM(K528,M528,O528)</f>
        <v>0</v>
      </c>
      <c r="Q528" s="74"/>
      <c r="R528" s="75" t="str">
        <f>"제"&amp;VLOOKUP($I:$I,[4]목록!$A:$M,2,FALSE)&amp;"호표"</f>
        <v>제192호표</v>
      </c>
      <c r="S528" s="83"/>
      <c r="T528" s="84"/>
      <c r="U528" s="84"/>
      <c r="X528" s="2"/>
      <c r="Y528" s="130" t="s">
        <v>599</v>
      </c>
    </row>
    <row r="529" spans="1:25" ht="18.75" customHeight="1">
      <c r="A529" s="7"/>
      <c r="B529" s="206"/>
      <c r="C529" s="87"/>
      <c r="D529" s="19" t="s">
        <v>239</v>
      </c>
      <c r="E529" s="8"/>
      <c r="F529" s="9" t="s">
        <v>241</v>
      </c>
      <c r="G529" s="7" t="s">
        <v>20</v>
      </c>
      <c r="H529" s="15">
        <v>19.21</v>
      </c>
      <c r="I529" s="192" t="str">
        <f t="shared" si="134"/>
        <v>걸레받이 도장(PT-02)H100-H50내외, 지정V.P.m</v>
      </c>
      <c r="J529" s="52"/>
      <c r="K529" s="52" t="str">
        <f>IF(J529="","",TRUNC(J529*$H529,0))</f>
        <v/>
      </c>
      <c r="L529" s="52"/>
      <c r="M529" s="52" t="str">
        <f>IF(L529="","",TRUNC(L529*$H529,0))</f>
        <v/>
      </c>
      <c r="N529" s="52"/>
      <c r="O529" s="52" t="str">
        <f>IF(N529="","",TRUNC(N529*$H529,0))</f>
        <v/>
      </c>
      <c r="P529" s="52">
        <f>SUM(K529,M529,O529)</f>
        <v>0</v>
      </c>
      <c r="Q529" s="74"/>
      <c r="R529" s="75" t="str">
        <f>"제"&amp;VLOOKUP($I:$I,[4]목록!$A:$M,2,FALSE)&amp;"호표"</f>
        <v>제229호표</v>
      </c>
      <c r="S529" s="83"/>
      <c r="T529" s="84"/>
      <c r="U529" s="84"/>
      <c r="X529" s="2"/>
      <c r="Y529" s="130" t="s">
        <v>599</v>
      </c>
    </row>
    <row r="530" spans="1:25" ht="18.75" customHeight="1">
      <c r="A530" s="7"/>
      <c r="B530" s="206" t="s">
        <v>993</v>
      </c>
      <c r="C530" s="87"/>
      <c r="D530" s="10" t="s">
        <v>594</v>
      </c>
      <c r="E530" s="8"/>
      <c r="F530" s="10" t="s">
        <v>595</v>
      </c>
      <c r="G530" s="7" t="s">
        <v>19</v>
      </c>
      <c r="H530" s="15">
        <v>2.74</v>
      </c>
      <c r="I530" s="192" t="str">
        <f t="shared" si="134"/>
        <v>BRONZE SUS PLATEMT-06, THK=1.5mm(S)㎡</v>
      </c>
      <c r="J530" s="52"/>
      <c r="K530" s="52" t="str">
        <f t="shared" ref="K530:K538" si="139">IF(J530="","",TRUNC(J530*$H530,0))</f>
        <v/>
      </c>
      <c r="L530" s="52"/>
      <c r="M530" s="52" t="str">
        <f t="shared" ref="M530:M538" si="140">IF(L530="","",TRUNC(L530*$H530,0))</f>
        <v/>
      </c>
      <c r="N530" s="52"/>
      <c r="O530" s="52" t="str">
        <f t="shared" ref="O530:O538" si="141">IF(N530="","",TRUNC(N530*$H530,0))</f>
        <v/>
      </c>
      <c r="P530" s="52">
        <f t="shared" ref="P530:P538" si="142">SUM(K530,M530,O530)</f>
        <v>0</v>
      </c>
      <c r="Q530" s="74"/>
      <c r="R530" s="75" t="str">
        <f>"제"&amp;VLOOKUP($I:$I,[4]목록!$A:$M,2,FALSE)&amp;"호표"</f>
        <v>제139호표</v>
      </c>
      <c r="S530" s="83"/>
      <c r="T530" s="84"/>
      <c r="U530" s="84"/>
      <c r="X530" s="2"/>
      <c r="Y530" s="130" t="s">
        <v>579</v>
      </c>
    </row>
    <row r="531" spans="1:25" ht="18.75" customHeight="1">
      <c r="A531" s="7"/>
      <c r="B531" s="206"/>
      <c r="C531" s="87"/>
      <c r="D531" s="10" t="s">
        <v>594</v>
      </c>
      <c r="E531" s="8"/>
      <c r="F531" s="10" t="s">
        <v>595</v>
      </c>
      <c r="G531" s="7" t="s">
        <v>37</v>
      </c>
      <c r="H531" s="15">
        <v>38.15</v>
      </c>
      <c r="I531" s="192" t="str">
        <f t="shared" si="134"/>
        <v>BRONZE SUS PLATEMT-06, THK=1.5mm(S)㎡</v>
      </c>
      <c r="J531" s="52"/>
      <c r="K531" s="52" t="str">
        <f t="shared" si="139"/>
        <v/>
      </c>
      <c r="L531" s="52"/>
      <c r="M531" s="52" t="str">
        <f t="shared" si="140"/>
        <v/>
      </c>
      <c r="N531" s="52"/>
      <c r="O531" s="52" t="str">
        <f t="shared" si="141"/>
        <v/>
      </c>
      <c r="P531" s="52">
        <f t="shared" si="142"/>
        <v>0</v>
      </c>
      <c r="Q531" s="74"/>
      <c r="R531" s="75" t="str">
        <f>"제"&amp;VLOOKUP($I:$I,[4]목록!$A:$M,2,FALSE)&amp;"호표"</f>
        <v>제139호표</v>
      </c>
      <c r="S531" s="83"/>
      <c r="T531" s="84"/>
      <c r="U531" s="84"/>
      <c r="X531" s="2"/>
      <c r="Y531" s="130" t="s">
        <v>600</v>
      </c>
    </row>
    <row r="532" spans="1:25" ht="18.75" customHeight="1">
      <c r="A532" s="7"/>
      <c r="B532" s="206"/>
      <c r="C532" s="87"/>
      <c r="D532" s="19" t="s">
        <v>577</v>
      </c>
      <c r="E532" s="8"/>
      <c r="F532" s="9" t="s">
        <v>597</v>
      </c>
      <c r="G532" s="7" t="s">
        <v>19</v>
      </c>
      <c r="H532" s="15">
        <v>9.83</v>
      </c>
      <c r="I532" s="192" t="str">
        <f t="shared" si="134"/>
        <v>지정석재마감ST-02, THK=20mm㎡</v>
      </c>
      <c r="J532" s="52"/>
      <c r="K532" s="52" t="str">
        <f t="shared" si="139"/>
        <v/>
      </c>
      <c r="L532" s="52"/>
      <c r="M532" s="52" t="str">
        <f t="shared" si="140"/>
        <v/>
      </c>
      <c r="N532" s="52"/>
      <c r="O532" s="52" t="str">
        <f t="shared" si="141"/>
        <v/>
      </c>
      <c r="P532" s="52">
        <f t="shared" si="142"/>
        <v>0</v>
      </c>
      <c r="Q532" s="74"/>
      <c r="R532" s="75" t="str">
        <f>"제"&amp;VLOOKUP($I:$I,[4]목록!$A:$M,2,FALSE)&amp;"호표"</f>
        <v>제77호표</v>
      </c>
      <c r="S532" s="83"/>
      <c r="T532" s="84"/>
      <c r="U532" s="84"/>
      <c r="X532" s="2"/>
      <c r="Y532" s="130" t="s">
        <v>601</v>
      </c>
    </row>
    <row r="533" spans="1:25" ht="18.75" customHeight="1">
      <c r="A533" s="7"/>
      <c r="B533" s="206"/>
      <c r="C533" s="87"/>
      <c r="D533" s="10" t="s">
        <v>253</v>
      </c>
      <c r="E533" s="8"/>
      <c r="F533" s="10" t="s">
        <v>280</v>
      </c>
      <c r="G533" s="7" t="s">
        <v>19</v>
      </c>
      <c r="H533" s="15">
        <v>48.12</v>
      </c>
      <c r="I533" s="192" t="str">
        <f t="shared" si="134"/>
        <v>타일자재TL-12, 100X300X10T, 지정사양㎡</v>
      </c>
      <c r="J533" s="52"/>
      <c r="K533" s="52" t="str">
        <f t="shared" si="139"/>
        <v/>
      </c>
      <c r="L533" s="52"/>
      <c r="M533" s="52" t="str">
        <f t="shared" si="140"/>
        <v/>
      </c>
      <c r="N533" s="52"/>
      <c r="O533" s="52" t="str">
        <f t="shared" si="141"/>
        <v/>
      </c>
      <c r="P533" s="52">
        <f>SUM(K533,M533,O533)</f>
        <v>0</v>
      </c>
      <c r="Q533" s="74"/>
      <c r="R533" s="75" t="str">
        <f>"단가"&amp;VLOOKUP($I:$I,[4]단가!$A:$B,2,FALSE)&amp;"번"</f>
        <v>단가215번</v>
      </c>
      <c r="S533" s="83"/>
      <c r="T533" s="84"/>
      <c r="U533" s="84"/>
      <c r="X533" s="2"/>
      <c r="Y533" s="130" t="s">
        <v>602</v>
      </c>
    </row>
    <row r="534" spans="1:25" ht="18.75" customHeight="1">
      <c r="A534" s="7"/>
      <c r="B534" s="206"/>
      <c r="C534" s="87"/>
      <c r="D534" s="19" t="s">
        <v>590</v>
      </c>
      <c r="E534" s="8"/>
      <c r="F534" s="9" t="s">
        <v>605</v>
      </c>
      <c r="G534" s="7" t="s">
        <v>19</v>
      </c>
      <c r="H534" s="15">
        <v>43.75</v>
      </c>
      <c r="I534" s="192" t="str">
        <f t="shared" si="134"/>
        <v>벽체 타일붙이기(부자재,줄눈포함)지정타일, 모자이크/파벽돌㎡</v>
      </c>
      <c r="J534" s="52"/>
      <c r="K534" s="52" t="str">
        <f t="shared" si="139"/>
        <v/>
      </c>
      <c r="L534" s="52"/>
      <c r="M534" s="52" t="str">
        <f t="shared" si="140"/>
        <v/>
      </c>
      <c r="N534" s="52"/>
      <c r="O534" s="52" t="str">
        <f t="shared" si="141"/>
        <v/>
      </c>
      <c r="P534" s="52">
        <f t="shared" si="142"/>
        <v>0</v>
      </c>
      <c r="Q534" s="74"/>
      <c r="R534" s="75" t="str">
        <f>"제"&amp;VLOOKUP($I:$I,[4]목록!$A:$M,2,FALSE)&amp;"호표"</f>
        <v>제70호표</v>
      </c>
      <c r="S534" s="83"/>
      <c r="T534" s="84"/>
      <c r="U534" s="84"/>
      <c r="X534" s="2"/>
      <c r="Y534" s="130" t="s">
        <v>602</v>
      </c>
    </row>
    <row r="535" spans="1:25" ht="18.75" customHeight="1">
      <c r="A535" s="7"/>
      <c r="B535" s="206"/>
      <c r="C535" s="87"/>
      <c r="D535" s="19" t="s">
        <v>1020</v>
      </c>
      <c r="E535" s="8"/>
      <c r="F535" s="9" t="s">
        <v>606</v>
      </c>
      <c r="G535" s="7" t="s">
        <v>20</v>
      </c>
      <c r="H535" s="15">
        <v>5.8</v>
      </c>
      <c r="I535" s="192" t="str">
        <f t="shared" si="134"/>
        <v>날개벽 SUS 프레임(도장포함)MT-07,W(50+10+120+10+50)m</v>
      </c>
      <c r="J535" s="52"/>
      <c r="K535" s="52" t="str">
        <f t="shared" si="139"/>
        <v/>
      </c>
      <c r="L535" s="52"/>
      <c r="M535" s="52" t="str">
        <f t="shared" si="140"/>
        <v/>
      </c>
      <c r="N535" s="52"/>
      <c r="O535" s="52" t="str">
        <f t="shared" si="141"/>
        <v/>
      </c>
      <c r="P535" s="52">
        <f>SUM(K535,M535,O535)</f>
        <v>0</v>
      </c>
      <c r="Q535" s="74"/>
      <c r="R535" s="75" t="str">
        <f>"제"&amp;VLOOKUP($I:$I,[4]목록!$A:$M,2,FALSE)&amp;"호표"</f>
        <v>제167호표</v>
      </c>
      <c r="S535" s="83"/>
      <c r="T535" s="84"/>
      <c r="U535" s="84"/>
      <c r="X535" s="2"/>
      <c r="Y535" s="130" t="s">
        <v>603</v>
      </c>
    </row>
    <row r="536" spans="1:25" ht="18.75" customHeight="1">
      <c r="A536" s="7"/>
      <c r="B536" s="206"/>
      <c r="C536" s="87"/>
      <c r="D536" s="10" t="s">
        <v>236</v>
      </c>
      <c r="E536" s="8"/>
      <c r="F536" s="17" t="s">
        <v>237</v>
      </c>
      <c r="G536" s="7" t="s">
        <v>37</v>
      </c>
      <c r="H536" s="15">
        <v>21.48</v>
      </c>
      <c r="I536" s="82" t="str">
        <f t="shared" si="134"/>
        <v>도장 바탕만들기(ALL PUTTY)벽체면(석고보드,합판면)㎡</v>
      </c>
      <c r="J536" s="52"/>
      <c r="K536" s="52" t="str">
        <f t="shared" si="139"/>
        <v/>
      </c>
      <c r="L536" s="52"/>
      <c r="M536" s="52" t="str">
        <f t="shared" si="140"/>
        <v/>
      </c>
      <c r="N536" s="52"/>
      <c r="O536" s="52" t="str">
        <f t="shared" si="141"/>
        <v/>
      </c>
      <c r="P536" s="52">
        <f>SUM(K536,M536,O536)</f>
        <v>0</v>
      </c>
      <c r="Q536" s="74"/>
      <c r="R536" s="75" t="str">
        <f>"제"&amp;VLOOKUP($I:$I,[4]목록!$A:$M,2,FALSE)&amp;"호표"</f>
        <v>제213호표</v>
      </c>
      <c r="S536" s="83"/>
      <c r="T536" s="84"/>
      <c r="U536" s="84"/>
      <c r="X536" s="2"/>
      <c r="Y536" s="130" t="s">
        <v>604</v>
      </c>
    </row>
    <row r="537" spans="1:25" ht="18.75" customHeight="1">
      <c r="A537" s="7"/>
      <c r="B537" s="206"/>
      <c r="C537" s="87"/>
      <c r="D537" s="10" t="s">
        <v>243</v>
      </c>
      <c r="E537" s="8"/>
      <c r="F537" s="17" t="s">
        <v>234</v>
      </c>
      <c r="G537" s="7" t="s">
        <v>19</v>
      </c>
      <c r="H537" s="15">
        <v>21.48</v>
      </c>
      <c r="I537" s="82" t="str">
        <f t="shared" si="134"/>
        <v>PAINT(PT-01)지정V.P. 벽체면㎡</v>
      </c>
      <c r="J537" s="52"/>
      <c r="K537" s="52" t="str">
        <f t="shared" si="139"/>
        <v/>
      </c>
      <c r="L537" s="52"/>
      <c r="M537" s="52" t="str">
        <f t="shared" si="140"/>
        <v/>
      </c>
      <c r="N537" s="52"/>
      <c r="O537" s="52" t="str">
        <f t="shared" si="141"/>
        <v/>
      </c>
      <c r="P537" s="52">
        <f>SUM(K537,M537,O537)</f>
        <v>0</v>
      </c>
      <c r="Q537" s="74"/>
      <c r="R537" s="75" t="str">
        <f>"제"&amp;VLOOKUP($I:$I,[4]목록!$A:$M,2,FALSE)&amp;"호표"</f>
        <v>제227호표</v>
      </c>
      <c r="S537" s="83"/>
      <c r="T537" s="84"/>
      <c r="U537" s="84"/>
      <c r="X537" s="2"/>
      <c r="Y537" s="130" t="s">
        <v>604</v>
      </c>
    </row>
    <row r="538" spans="1:25" ht="18.75" customHeight="1">
      <c r="A538" s="7"/>
      <c r="B538" s="206"/>
      <c r="C538" s="87"/>
      <c r="D538" s="19" t="s">
        <v>239</v>
      </c>
      <c r="E538" s="8"/>
      <c r="F538" s="9" t="s">
        <v>241</v>
      </c>
      <c r="G538" s="7" t="s">
        <v>20</v>
      </c>
      <c r="H538" s="15">
        <v>8.9499999999999993</v>
      </c>
      <c r="I538" s="82" t="str">
        <f t="shared" si="134"/>
        <v>걸레받이 도장(PT-02)H100-H50내외, 지정V.P.m</v>
      </c>
      <c r="J538" s="52"/>
      <c r="K538" s="52" t="str">
        <f t="shared" si="139"/>
        <v/>
      </c>
      <c r="L538" s="52"/>
      <c r="M538" s="52" t="str">
        <f t="shared" si="140"/>
        <v/>
      </c>
      <c r="N538" s="52"/>
      <c r="O538" s="52" t="str">
        <f t="shared" si="141"/>
        <v/>
      </c>
      <c r="P538" s="52">
        <f t="shared" si="142"/>
        <v>0</v>
      </c>
      <c r="Q538" s="74"/>
      <c r="R538" s="75" t="str">
        <f>"제"&amp;VLOOKUP($I:$I,[4]목록!$A:$M,2,FALSE)&amp;"호표"</f>
        <v>제229호표</v>
      </c>
      <c r="S538" s="83"/>
      <c r="T538" s="84"/>
      <c r="U538" s="84"/>
      <c r="X538" s="2"/>
      <c r="Y538" s="130">
        <v>8.9499999999999993</v>
      </c>
    </row>
    <row r="539" spans="1:25" ht="18.75" customHeight="1">
      <c r="A539" s="7"/>
      <c r="B539" s="209"/>
      <c r="C539" s="87"/>
      <c r="D539" s="10"/>
      <c r="E539" s="8"/>
      <c r="F539" s="17"/>
      <c r="G539" s="7"/>
      <c r="H539" s="15"/>
      <c r="I539" s="82" t="str">
        <f t="shared" si="134"/>
        <v/>
      </c>
      <c r="J539" s="52"/>
      <c r="K539" s="52"/>
      <c r="L539" s="52"/>
      <c r="M539" s="52"/>
      <c r="N539" s="52"/>
      <c r="O539" s="52"/>
      <c r="P539" s="52"/>
      <c r="Q539" s="74"/>
      <c r="R539" s="75"/>
      <c r="S539" s="83"/>
      <c r="T539" s="84"/>
      <c r="U539" s="84"/>
      <c r="X539" s="105"/>
      <c r="Y539" s="106"/>
    </row>
    <row r="540" spans="1:25" ht="18.75" customHeight="1">
      <c r="A540" s="7"/>
      <c r="B540" s="86" t="s">
        <v>9</v>
      </c>
      <c r="C540" s="87"/>
      <c r="D540" s="10" t="s">
        <v>607</v>
      </c>
      <c r="E540" s="8"/>
      <c r="F540" s="17"/>
      <c r="G540" s="7"/>
      <c r="H540" s="15"/>
      <c r="I540" s="82" t="str">
        <f t="shared" si="134"/>
        <v>[미팅룸1, 2]</v>
      </c>
      <c r="J540" s="52"/>
      <c r="K540" s="52"/>
      <c r="L540" s="52"/>
      <c r="M540" s="52"/>
      <c r="N540" s="52"/>
      <c r="O540" s="52"/>
      <c r="P540" s="52"/>
      <c r="Q540" s="74"/>
      <c r="R540" s="75"/>
      <c r="S540" s="83"/>
      <c r="T540" s="84"/>
      <c r="U540" s="84"/>
      <c r="X540" s="2"/>
      <c r="Y540" s="78"/>
    </row>
    <row r="541" spans="1:25" ht="18.75" customHeight="1">
      <c r="A541" s="7"/>
      <c r="B541" s="206"/>
      <c r="C541" s="87"/>
      <c r="D541" s="19" t="s">
        <v>608</v>
      </c>
      <c r="E541" s="8"/>
      <c r="F541" s="9" t="s">
        <v>616</v>
      </c>
      <c r="G541" s="7" t="s">
        <v>20</v>
      </c>
      <c r="H541" s="15">
        <v>31.2</v>
      </c>
      <c r="I541" s="82" t="str">
        <f t="shared" si="134"/>
        <v>금속 몰딩갈바1.6T,W(30+8+10+10+8+30)m</v>
      </c>
      <c r="J541" s="52"/>
      <c r="K541" s="52" t="str">
        <f>IF(J541="","",TRUNC(J541*$H541,0))</f>
        <v/>
      </c>
      <c r="L541" s="52"/>
      <c r="M541" s="52" t="str">
        <f>IF(L541="","",TRUNC(L541*$H541,0))</f>
        <v/>
      </c>
      <c r="N541" s="52"/>
      <c r="O541" s="52" t="str">
        <f>IF(N541="","",TRUNC(N541*$H541,0))</f>
        <v/>
      </c>
      <c r="P541" s="52">
        <f>SUM(K541,M541,O541)</f>
        <v>0</v>
      </c>
      <c r="Q541" s="74"/>
      <c r="R541" s="75" t="str">
        <f>"제"&amp;VLOOKUP($I:$I,[4]목록!$A:$M,2,FALSE)&amp;"호표"</f>
        <v>제186호표</v>
      </c>
      <c r="S541" s="83"/>
      <c r="T541" s="84"/>
      <c r="U541" s="84"/>
      <c r="X541" s="2"/>
      <c r="Y541" s="130" t="s">
        <v>609</v>
      </c>
    </row>
    <row r="542" spans="1:25" ht="18.75" customHeight="1">
      <c r="A542" s="7"/>
      <c r="B542" s="206"/>
      <c r="C542" s="87"/>
      <c r="D542" s="19" t="s">
        <v>1497</v>
      </c>
      <c r="E542" s="8"/>
      <c r="F542" s="9" t="s">
        <v>617</v>
      </c>
      <c r="G542" s="7" t="s">
        <v>20</v>
      </c>
      <c r="H542" s="15">
        <v>31.2</v>
      </c>
      <c r="I542" s="192" t="str">
        <f t="shared" si="134"/>
        <v>금속 몰딩 도장PT-02,W(30+8+10+10+8+30)m</v>
      </c>
      <c r="J542" s="52"/>
      <c r="K542" s="52" t="str">
        <f>IF(J542="","",TRUNC(J542*$H542,0))</f>
        <v/>
      </c>
      <c r="L542" s="52"/>
      <c r="M542" s="52" t="str">
        <f>IF(L542="","",TRUNC(L542*$H542,0))</f>
        <v/>
      </c>
      <c r="N542" s="52"/>
      <c r="O542" s="52" t="str">
        <f>IF(N542="","",TRUNC(N542*$H542,0))</f>
        <v/>
      </c>
      <c r="P542" s="52">
        <f>SUM(K542,M542,O542)</f>
        <v>0</v>
      </c>
      <c r="Q542" s="74"/>
      <c r="R542" s="75" t="str">
        <f>"제"&amp;VLOOKUP($I:$I,[4]목록!$A:$M,2,FALSE)&amp;"호표"</f>
        <v>제187호표</v>
      </c>
      <c r="S542" s="83"/>
      <c r="T542" s="84"/>
      <c r="U542" s="84"/>
      <c r="X542" s="2"/>
      <c r="Y542" s="130" t="s">
        <v>609</v>
      </c>
    </row>
    <row r="543" spans="1:25" ht="18.75" customHeight="1">
      <c r="A543" s="7"/>
      <c r="B543" s="206"/>
      <c r="C543" s="87"/>
      <c r="D543" s="19" t="s">
        <v>53</v>
      </c>
      <c r="E543" s="8"/>
      <c r="F543" s="9" t="s">
        <v>303</v>
      </c>
      <c r="G543" s="7" t="s">
        <v>20</v>
      </c>
      <c r="H543" s="15">
        <v>19.21</v>
      </c>
      <c r="I543" s="192" t="str">
        <f t="shared" ref="I543:I552" si="143">CONCATENATE(D543,F543,G543)</f>
        <v>걸레받이갈바1.6T,W(80+10+50+8)m</v>
      </c>
      <c r="J543" s="52"/>
      <c r="K543" s="52" t="str">
        <f t="shared" ref="K543:K554" si="144">IF(J543="","",TRUNC(J543*$H543,0))</f>
        <v/>
      </c>
      <c r="L543" s="52"/>
      <c r="M543" s="52" t="str">
        <f t="shared" ref="M543:M554" si="145">IF(L543="","",TRUNC(L543*$H543,0))</f>
        <v/>
      </c>
      <c r="N543" s="52"/>
      <c r="O543" s="52" t="str">
        <f t="shared" ref="O543:O554" si="146">IF(N543="","",TRUNC(N543*$H543,0))</f>
        <v/>
      </c>
      <c r="P543" s="52">
        <f t="shared" ref="P543:P552" si="147">SUM(K543,M543,O543)</f>
        <v>0</v>
      </c>
      <c r="Q543" s="74"/>
      <c r="R543" s="75" t="str">
        <f>"제"&amp;VLOOKUP($I:$I,[4]목록!$A:$M,2,FALSE)&amp;"호표"</f>
        <v>제192호표</v>
      </c>
      <c r="S543" s="83"/>
      <c r="T543" s="84"/>
      <c r="U543" s="84"/>
      <c r="X543" s="2"/>
      <c r="Y543" s="130" t="s">
        <v>599</v>
      </c>
    </row>
    <row r="544" spans="1:25" ht="18.75" customHeight="1">
      <c r="A544" s="7"/>
      <c r="B544" s="206"/>
      <c r="C544" s="87"/>
      <c r="D544" s="10" t="s">
        <v>239</v>
      </c>
      <c r="E544" s="8"/>
      <c r="F544" s="10" t="s">
        <v>241</v>
      </c>
      <c r="G544" s="7" t="s">
        <v>20</v>
      </c>
      <c r="H544" s="15">
        <v>19.21</v>
      </c>
      <c r="I544" s="192" t="str">
        <f t="shared" si="143"/>
        <v>걸레받이 도장(PT-02)H100-H50내외, 지정V.P.m</v>
      </c>
      <c r="J544" s="52"/>
      <c r="K544" s="52" t="str">
        <f t="shared" si="144"/>
        <v/>
      </c>
      <c r="L544" s="52"/>
      <c r="M544" s="52" t="str">
        <f t="shared" si="145"/>
        <v/>
      </c>
      <c r="N544" s="52"/>
      <c r="O544" s="52" t="str">
        <f t="shared" si="146"/>
        <v/>
      </c>
      <c r="P544" s="52">
        <f t="shared" si="147"/>
        <v>0</v>
      </c>
      <c r="Q544" s="74"/>
      <c r="R544" s="75" t="str">
        <f>"제"&amp;VLOOKUP($I:$I,[4]목록!$A:$M,2,FALSE)&amp;"호표"</f>
        <v>제229호표</v>
      </c>
      <c r="S544" s="83"/>
      <c r="T544" s="84"/>
      <c r="U544" s="84"/>
      <c r="X544" s="2"/>
      <c r="Y544" s="130" t="s">
        <v>599</v>
      </c>
    </row>
    <row r="545" spans="1:26" ht="18.75" customHeight="1">
      <c r="A545" s="7"/>
      <c r="B545" s="206"/>
      <c r="C545" s="87"/>
      <c r="D545" s="19" t="s">
        <v>251</v>
      </c>
      <c r="E545" s="8"/>
      <c r="F545" s="9" t="s">
        <v>252</v>
      </c>
      <c r="G545" s="7" t="s">
        <v>19</v>
      </c>
      <c r="H545" s="15">
        <v>36.99</v>
      </c>
      <c r="I545" s="192" t="str">
        <f t="shared" si="143"/>
        <v>알판 MDF고밀도 MDF 9T㎡</v>
      </c>
      <c r="J545" s="52"/>
      <c r="K545" s="52" t="str">
        <f t="shared" si="144"/>
        <v/>
      </c>
      <c r="L545" s="52"/>
      <c r="M545" s="52" t="str">
        <f t="shared" si="145"/>
        <v/>
      </c>
      <c r="N545" s="52"/>
      <c r="O545" s="52" t="str">
        <f t="shared" si="146"/>
        <v/>
      </c>
      <c r="P545" s="52">
        <f t="shared" si="147"/>
        <v>0</v>
      </c>
      <c r="Q545" s="74"/>
      <c r="R545" s="75" t="str">
        <f>"제"&amp;VLOOKUP($I:$I,[4]목록!$A:$M,2,FALSE)&amp;"호표"</f>
        <v>제83호표</v>
      </c>
      <c r="S545" s="83"/>
      <c r="T545" s="84"/>
      <c r="U545" s="84"/>
      <c r="X545" s="2"/>
      <c r="Y545" s="130" t="s">
        <v>610</v>
      </c>
    </row>
    <row r="546" spans="1:26" ht="18.75" customHeight="1">
      <c r="A546" s="7"/>
      <c r="B546" s="206"/>
      <c r="C546" s="87"/>
      <c r="D546" s="10" t="s">
        <v>54</v>
      </c>
      <c r="E546" s="8"/>
      <c r="F546" s="10" t="s">
        <v>267</v>
      </c>
      <c r="G546" s="7" t="s">
        <v>19</v>
      </c>
      <c r="H546" s="15">
        <v>36.99</v>
      </c>
      <c r="I546" s="192" t="str">
        <f t="shared" si="143"/>
        <v>인테리어 필름 붙임SH-01, 알판마감㎡</v>
      </c>
      <c r="J546" s="52"/>
      <c r="K546" s="52" t="str">
        <f t="shared" si="144"/>
        <v/>
      </c>
      <c r="L546" s="52"/>
      <c r="M546" s="52" t="str">
        <f t="shared" si="145"/>
        <v/>
      </c>
      <c r="N546" s="52"/>
      <c r="O546" s="52" t="str">
        <f t="shared" si="146"/>
        <v/>
      </c>
      <c r="P546" s="52">
        <f>SUM(K546,M546,O546)</f>
        <v>0</v>
      </c>
      <c r="Q546" s="74"/>
      <c r="R546" s="75" t="str">
        <f>"제"&amp;VLOOKUP($I:$I,[4]목록!$A:$M,2,FALSE)&amp;"호표"</f>
        <v>제206호표</v>
      </c>
      <c r="S546" s="83"/>
      <c r="T546" s="84"/>
      <c r="U546" s="84"/>
      <c r="X546" s="2"/>
      <c r="Y546" s="130" t="s">
        <v>610</v>
      </c>
    </row>
    <row r="547" spans="1:26" ht="18.75" customHeight="1">
      <c r="A547" s="7"/>
      <c r="B547" s="206"/>
      <c r="C547" s="87"/>
      <c r="D547" s="10" t="s">
        <v>236</v>
      </c>
      <c r="E547" s="8"/>
      <c r="F547" s="17" t="s">
        <v>237</v>
      </c>
      <c r="G547" s="7" t="s">
        <v>37</v>
      </c>
      <c r="H547" s="15">
        <v>13.92</v>
      </c>
      <c r="I547" s="192" t="str">
        <f>CONCATENATE(D547,F547,G547)</f>
        <v>도장 바탕만들기(ALL PUTTY)벽체면(석고보드,합판면)㎡</v>
      </c>
      <c r="J547" s="52"/>
      <c r="K547" s="52" t="str">
        <f t="shared" si="144"/>
        <v/>
      </c>
      <c r="L547" s="52"/>
      <c r="M547" s="52" t="str">
        <f t="shared" si="145"/>
        <v/>
      </c>
      <c r="N547" s="52"/>
      <c r="O547" s="52" t="str">
        <f t="shared" si="146"/>
        <v/>
      </c>
      <c r="P547" s="52">
        <f>SUM(K547,M547,O547)</f>
        <v>0</v>
      </c>
      <c r="Q547" s="74"/>
      <c r="R547" s="75" t="str">
        <f>"제"&amp;VLOOKUP($I:$I,[4]목록!$A:$M,2,FALSE)&amp;"호표"</f>
        <v>제213호표</v>
      </c>
      <c r="S547" s="83"/>
      <c r="T547" s="84"/>
      <c r="U547" s="84"/>
      <c r="X547" s="2"/>
      <c r="Y547" s="130" t="s">
        <v>611</v>
      </c>
    </row>
    <row r="548" spans="1:26" ht="18.75" customHeight="1">
      <c r="A548" s="7"/>
      <c r="B548" s="206"/>
      <c r="C548" s="87"/>
      <c r="D548" s="10" t="s">
        <v>243</v>
      </c>
      <c r="E548" s="8"/>
      <c r="F548" s="17" t="s">
        <v>234</v>
      </c>
      <c r="G548" s="7" t="s">
        <v>19</v>
      </c>
      <c r="H548" s="15">
        <v>13.92</v>
      </c>
      <c r="I548" s="192" t="str">
        <f t="shared" si="143"/>
        <v>PAINT(PT-01)지정V.P. 벽체면㎡</v>
      </c>
      <c r="J548" s="52"/>
      <c r="K548" s="52" t="str">
        <f t="shared" si="144"/>
        <v/>
      </c>
      <c r="L548" s="52"/>
      <c r="M548" s="52" t="str">
        <f t="shared" si="145"/>
        <v/>
      </c>
      <c r="N548" s="52"/>
      <c r="O548" s="52" t="str">
        <f t="shared" si="146"/>
        <v/>
      </c>
      <c r="P548" s="52">
        <f t="shared" si="147"/>
        <v>0</v>
      </c>
      <c r="Q548" s="74"/>
      <c r="R548" s="75" t="str">
        <f>"제"&amp;VLOOKUP($I:$I,[4]목록!$A:$M,2,FALSE)&amp;"호표"</f>
        <v>제227호표</v>
      </c>
      <c r="S548" s="83"/>
      <c r="T548" s="84"/>
      <c r="U548" s="84"/>
      <c r="X548" s="2"/>
      <c r="Y548" s="130" t="s">
        <v>611</v>
      </c>
    </row>
    <row r="549" spans="1:26" ht="18.75" customHeight="1">
      <c r="A549" s="7"/>
      <c r="B549" s="206"/>
      <c r="C549" s="87"/>
      <c r="D549" s="53" t="s">
        <v>312</v>
      </c>
      <c r="E549" s="45"/>
      <c r="F549" s="29" t="s">
        <v>56</v>
      </c>
      <c r="G549" s="54" t="s">
        <v>19</v>
      </c>
      <c r="H549" s="15">
        <v>5.4</v>
      </c>
      <c r="I549" s="192" t="str">
        <f t="shared" si="143"/>
        <v>BACK PAINT GLASS(GL-04)THK=5mm㎡</v>
      </c>
      <c r="J549" s="52"/>
      <c r="K549" s="52" t="str">
        <f t="shared" si="144"/>
        <v/>
      </c>
      <c r="L549" s="52"/>
      <c r="M549" s="52" t="str">
        <f t="shared" si="145"/>
        <v/>
      </c>
      <c r="N549" s="52"/>
      <c r="O549" s="52" t="str">
        <f t="shared" si="146"/>
        <v/>
      </c>
      <c r="P549" s="52">
        <f t="shared" si="147"/>
        <v>0</v>
      </c>
      <c r="Q549" s="74"/>
      <c r="R549" s="75" t="str">
        <f>"제"&amp;VLOOKUP($I:$I,[4]목록!$A:$M,2,FALSE)&amp;"호표"</f>
        <v>제240호표</v>
      </c>
      <c r="S549" s="83"/>
      <c r="T549" s="84"/>
      <c r="U549" s="84"/>
      <c r="X549" s="2"/>
      <c r="Y549" s="130" t="s">
        <v>612</v>
      </c>
    </row>
    <row r="550" spans="1:26" ht="18.75" customHeight="1">
      <c r="A550" s="7"/>
      <c r="B550" s="206"/>
      <c r="C550" s="87"/>
      <c r="D550" s="53" t="s">
        <v>320</v>
      </c>
      <c r="E550" s="45"/>
      <c r="F550" s="29" t="s">
        <v>332</v>
      </c>
      <c r="G550" s="54" t="s">
        <v>21</v>
      </c>
      <c r="H550" s="15">
        <v>2</v>
      </c>
      <c r="I550" s="82" t="str">
        <f t="shared" si="143"/>
        <v>팬트레이L500*D60내외, 제작사양EA</v>
      </c>
      <c r="J550" s="52"/>
      <c r="K550" s="52" t="str">
        <f t="shared" si="144"/>
        <v/>
      </c>
      <c r="L550" s="52"/>
      <c r="M550" s="52" t="str">
        <f t="shared" si="145"/>
        <v/>
      </c>
      <c r="N550" s="52"/>
      <c r="O550" s="52" t="str">
        <f t="shared" si="146"/>
        <v/>
      </c>
      <c r="P550" s="52">
        <f t="shared" si="147"/>
        <v>0</v>
      </c>
      <c r="Q550" s="74"/>
      <c r="R550" s="75" t="str">
        <f>"단가"&amp;VLOOKUP($I:$I,[4]단가!$A:$B,2,FALSE)&amp;"번"</f>
        <v>단가242번</v>
      </c>
      <c r="S550" s="83"/>
      <c r="T550" s="84"/>
      <c r="U550" s="84"/>
      <c r="X550" s="2"/>
      <c r="Y550" s="130" t="s">
        <v>453</v>
      </c>
    </row>
    <row r="551" spans="1:26" ht="18.75" customHeight="1">
      <c r="A551" s="7"/>
      <c r="B551" s="206"/>
      <c r="C551" s="87"/>
      <c r="D551" s="10" t="s">
        <v>291</v>
      </c>
      <c r="E551" s="8"/>
      <c r="F551" s="17" t="s">
        <v>618</v>
      </c>
      <c r="G551" s="7" t="s">
        <v>20</v>
      </c>
      <c r="H551" s="15">
        <v>49.98</v>
      </c>
      <c r="I551" s="82" t="str">
        <f t="shared" si="143"/>
        <v>갈바프레임갈바1.6T,W(100+30+100+30)m</v>
      </c>
      <c r="J551" s="52"/>
      <c r="K551" s="52" t="str">
        <f t="shared" si="144"/>
        <v/>
      </c>
      <c r="L551" s="52"/>
      <c r="M551" s="52" t="str">
        <f t="shared" si="145"/>
        <v/>
      </c>
      <c r="N551" s="52"/>
      <c r="O551" s="52" t="str">
        <f t="shared" si="146"/>
        <v/>
      </c>
      <c r="P551" s="52">
        <f t="shared" si="147"/>
        <v>0</v>
      </c>
      <c r="Q551" s="74"/>
      <c r="R551" s="75" t="str">
        <f>"제"&amp;VLOOKUP($I:$I,[4]목록!$A:$M,2,FALSE)&amp;"호표"</f>
        <v>제188호표</v>
      </c>
      <c r="S551" s="83"/>
      <c r="T551" s="84"/>
      <c r="U551" s="84"/>
      <c r="X551" s="2"/>
      <c r="Y551" s="130" t="s">
        <v>613</v>
      </c>
    </row>
    <row r="552" spans="1:26" ht="18.75" customHeight="1">
      <c r="A552" s="7"/>
      <c r="B552" s="206"/>
      <c r="C552" s="87"/>
      <c r="D552" s="19" t="s">
        <v>1498</v>
      </c>
      <c r="E552" s="8"/>
      <c r="F552" s="9" t="s">
        <v>619</v>
      </c>
      <c r="G552" s="7" t="s">
        <v>20</v>
      </c>
      <c r="H552" s="15">
        <v>49.98</v>
      </c>
      <c r="I552" s="82" t="str">
        <f t="shared" si="143"/>
        <v>갈바프레임 도장PT-02,W(100+30+100+30)m</v>
      </c>
      <c r="J552" s="52"/>
      <c r="K552" s="52" t="str">
        <f t="shared" si="144"/>
        <v/>
      </c>
      <c r="L552" s="52"/>
      <c r="M552" s="52" t="str">
        <f t="shared" si="145"/>
        <v/>
      </c>
      <c r="N552" s="52"/>
      <c r="O552" s="52" t="str">
        <f t="shared" si="146"/>
        <v/>
      </c>
      <c r="P552" s="52">
        <f t="shared" si="147"/>
        <v>0</v>
      </c>
      <c r="Q552" s="74"/>
      <c r="R552" s="75" t="str">
        <f>"제"&amp;VLOOKUP($I:$I,[4]목록!$A:$M,2,FALSE)&amp;"호표"</f>
        <v>제189호표</v>
      </c>
      <c r="S552" s="83"/>
      <c r="T552" s="84"/>
      <c r="U552" s="84"/>
      <c r="X552" s="2"/>
      <c r="Y552" s="130" t="s">
        <v>613</v>
      </c>
    </row>
    <row r="553" spans="1:26" ht="18.75" customHeight="1">
      <c r="A553" s="7"/>
      <c r="B553" s="206"/>
      <c r="C553" s="87"/>
      <c r="D553" s="256" t="s">
        <v>313</v>
      </c>
      <c r="E553" s="8"/>
      <c r="F553" s="10" t="s">
        <v>51</v>
      </c>
      <c r="G553" s="7" t="s">
        <v>37</v>
      </c>
      <c r="H553" s="15">
        <v>37.92</v>
      </c>
      <c r="I553" s="192" t="str">
        <f t="shared" ref="I553:I586" si="148">CONCATENATE(D553,F553,G553)</f>
        <v>강화유리(GL-01)THK=10mm㎡</v>
      </c>
      <c r="J553" s="52"/>
      <c r="K553" s="52" t="str">
        <f t="shared" si="144"/>
        <v/>
      </c>
      <c r="L553" s="52"/>
      <c r="M553" s="52" t="str">
        <f t="shared" si="145"/>
        <v/>
      </c>
      <c r="N553" s="52"/>
      <c r="O553" s="52" t="str">
        <f t="shared" si="146"/>
        <v/>
      </c>
      <c r="P553" s="52">
        <f>SUM(K553,M553,O553)</f>
        <v>0</v>
      </c>
      <c r="Q553" s="74"/>
      <c r="R553" s="75" t="str">
        <f>"제"&amp;VLOOKUP($I:$I,[4]목록!$A:$M,2,FALSE)&amp;"호표"</f>
        <v>제236호표</v>
      </c>
      <c r="S553" s="83"/>
      <c r="T553" s="84"/>
      <c r="U553" s="84"/>
      <c r="X553" s="2"/>
      <c r="Y553" s="130" t="s">
        <v>614</v>
      </c>
    </row>
    <row r="554" spans="1:26" ht="18.75" customHeight="1">
      <c r="A554" s="7"/>
      <c r="B554" s="206"/>
      <c r="C554" s="87"/>
      <c r="D554" s="22" t="s">
        <v>265</v>
      </c>
      <c r="E554" s="23"/>
      <c r="F554" s="22" t="s">
        <v>266</v>
      </c>
      <c r="G554" s="46" t="s">
        <v>19</v>
      </c>
      <c r="H554" s="15">
        <v>17.38</v>
      </c>
      <c r="I554" s="192" t="str">
        <f t="shared" si="148"/>
        <v>인테리어필름(SH-09)안개시트,시공포함㎡</v>
      </c>
      <c r="J554" s="52"/>
      <c r="K554" s="52" t="str">
        <f t="shared" si="144"/>
        <v/>
      </c>
      <c r="L554" s="52"/>
      <c r="M554" s="52" t="str">
        <f t="shared" si="145"/>
        <v/>
      </c>
      <c r="N554" s="52"/>
      <c r="O554" s="52" t="str">
        <f t="shared" si="146"/>
        <v/>
      </c>
      <c r="P554" s="52">
        <f>SUM(K554,M554,O554)</f>
        <v>0</v>
      </c>
      <c r="Q554" s="74"/>
      <c r="R554" s="75" t="str">
        <f>"단가"&amp;VLOOKUP($I:$I,[4]단가!$A:$B,2,FALSE)&amp;"번"</f>
        <v>단가122번</v>
      </c>
      <c r="S554" s="83"/>
      <c r="T554" s="84"/>
      <c r="U554" s="84"/>
      <c r="X554" s="2"/>
      <c r="Y554" s="130" t="s">
        <v>615</v>
      </c>
    </row>
    <row r="555" spans="1:26" ht="18.75" customHeight="1">
      <c r="A555" s="7"/>
      <c r="B555" s="209"/>
      <c r="C555" s="87"/>
      <c r="D555" s="10"/>
      <c r="E555" s="8"/>
      <c r="F555" s="17"/>
      <c r="G555" s="7"/>
      <c r="H555" s="15"/>
      <c r="I555" s="82" t="str">
        <f t="shared" si="148"/>
        <v/>
      </c>
      <c r="J555" s="52"/>
      <c r="K555" s="52"/>
      <c r="L555" s="52"/>
      <c r="M555" s="52"/>
      <c r="N555" s="52"/>
      <c r="O555" s="52"/>
      <c r="P555" s="52"/>
      <c r="Q555" s="74"/>
      <c r="R555" s="75"/>
      <c r="S555" s="83"/>
      <c r="T555" s="84"/>
      <c r="U555" s="84"/>
      <c r="X555" s="105"/>
      <c r="Y555" s="106"/>
    </row>
    <row r="556" spans="1:26" ht="18.75" customHeight="1">
      <c r="A556" s="7"/>
      <c r="B556" s="86" t="s">
        <v>9</v>
      </c>
      <c r="C556" s="87"/>
      <c r="D556" s="10" t="s">
        <v>620</v>
      </c>
      <c r="E556" s="8"/>
      <c r="F556" s="17"/>
      <c r="G556" s="7"/>
      <c r="H556" s="15"/>
      <c r="I556" s="82" t="str">
        <f t="shared" si="148"/>
        <v>[여자화장실]</v>
      </c>
      <c r="J556" s="52"/>
      <c r="K556" s="52"/>
      <c r="L556" s="52"/>
      <c r="M556" s="52"/>
      <c r="N556" s="52"/>
      <c r="O556" s="52"/>
      <c r="P556" s="52"/>
      <c r="Q556" s="74"/>
      <c r="R556" s="75"/>
      <c r="S556" s="83"/>
      <c r="T556" s="84"/>
      <c r="U556" s="84"/>
      <c r="X556" s="2"/>
      <c r="Y556" s="78"/>
    </row>
    <row r="557" spans="1:26" s="195" customFormat="1" ht="18.75" customHeight="1">
      <c r="A557" s="7"/>
      <c r="B557" s="206"/>
      <c r="C557" s="87"/>
      <c r="D557" s="10" t="s">
        <v>33</v>
      </c>
      <c r="E557" s="8"/>
      <c r="F557" s="10" t="s">
        <v>653</v>
      </c>
      <c r="G557" s="7" t="s">
        <v>19</v>
      </c>
      <c r="H557" s="15">
        <f>(104.62-7.08)*0.6</f>
        <v>58.524000000000001</v>
      </c>
      <c r="I557" s="192" t="str">
        <f t="shared" si="148"/>
        <v>시멘트액체방수벽체, THK=21mm㎡</v>
      </c>
      <c r="J557" s="52"/>
      <c r="K557" s="52" t="str">
        <f>IF(J557="","",TRUNC(J557*$H557,0))</f>
        <v/>
      </c>
      <c r="L557" s="52"/>
      <c r="M557" s="52" t="str">
        <f>IF(L557="","",TRUNC(L557*$H557,0))</f>
        <v/>
      </c>
      <c r="N557" s="52"/>
      <c r="O557" s="52" t="str">
        <f>IF(N557="","",TRUNC(N557*$H557,0))</f>
        <v/>
      </c>
      <c r="P557" s="52">
        <f t="shared" ref="P557:P562" si="149">SUM(K557,M557,O557)</f>
        <v>0</v>
      </c>
      <c r="Q557" s="74"/>
      <c r="R557" s="75" t="str">
        <f>"제"&amp;VLOOKUP($I:$I,[4]목록!$A:$M,2,FALSE)&amp;"호표"</f>
        <v>제63호표</v>
      </c>
      <c r="S557" s="197"/>
      <c r="T557" s="198"/>
      <c r="U557" s="198"/>
      <c r="X557" s="199"/>
      <c r="Y557" s="204" t="s">
        <v>654</v>
      </c>
      <c r="Z557" s="201"/>
    </row>
    <row r="558" spans="1:26" s="195" customFormat="1" ht="18.75" customHeight="1">
      <c r="A558" s="7"/>
      <c r="B558" s="206"/>
      <c r="C558" s="87"/>
      <c r="D558" s="10" t="s">
        <v>79</v>
      </c>
      <c r="E558" s="8"/>
      <c r="F558" s="10" t="s">
        <v>81</v>
      </c>
      <c r="G558" s="7" t="s">
        <v>19</v>
      </c>
      <c r="H558" s="15">
        <f>(104.62-7.08)*0.6</f>
        <v>58.524000000000001</v>
      </c>
      <c r="I558" s="192" t="str">
        <f t="shared" si="148"/>
        <v>우레탄계도막방수(비노출)T=3, 수직부 및 특별㎡</v>
      </c>
      <c r="J558" s="52"/>
      <c r="K558" s="52" t="str">
        <f>IF(J558="","",TRUNC(J558*$H558,0))</f>
        <v/>
      </c>
      <c r="L558" s="52"/>
      <c r="M558" s="52" t="str">
        <f>IF(L558="","",TRUNC(L558*$H558,0))</f>
        <v/>
      </c>
      <c r="N558" s="52"/>
      <c r="O558" s="52" t="str">
        <f>IF(N558="","",TRUNC(N558*$H558,0))</f>
        <v/>
      </c>
      <c r="P558" s="52">
        <f t="shared" si="149"/>
        <v>0</v>
      </c>
      <c r="Q558" s="74"/>
      <c r="R558" s="75" t="str">
        <f>"제"&amp;VLOOKUP($I:$I,[4]목록!$A:$M,2,FALSE)&amp;"호표"</f>
        <v>제60호표</v>
      </c>
      <c r="S558" s="197"/>
      <c r="T558" s="198"/>
      <c r="U558" s="198"/>
      <c r="X558" s="199"/>
      <c r="Y558" s="204" t="s">
        <v>654</v>
      </c>
      <c r="Z558" s="201"/>
    </row>
    <row r="559" spans="1:26" s="195" customFormat="1" ht="18.75" customHeight="1">
      <c r="A559" s="7"/>
      <c r="B559" s="206"/>
      <c r="C559" s="87"/>
      <c r="D559" s="10" t="s">
        <v>83</v>
      </c>
      <c r="E559" s="8"/>
      <c r="F559" s="10" t="s">
        <v>84</v>
      </c>
      <c r="G559" s="7" t="s">
        <v>19</v>
      </c>
      <c r="H559" s="15">
        <f>104.62-7.08</f>
        <v>97.54</v>
      </c>
      <c r="I559" s="192" t="str">
        <f t="shared" si="148"/>
        <v>타일 바탕고르기벽체, THK=18mm㎡</v>
      </c>
      <c r="J559" s="52"/>
      <c r="K559" s="52" t="str">
        <f>IF(J559="","",TRUNC(J559*$H559,0))</f>
        <v/>
      </c>
      <c r="L559" s="52"/>
      <c r="M559" s="52" t="str">
        <f>IF(L559="","",TRUNC(L559*$H559,0))</f>
        <v/>
      </c>
      <c r="N559" s="52"/>
      <c r="O559" s="52" t="str">
        <f>IF(N559="","",TRUNC(N559*$H559,0))</f>
        <v/>
      </c>
      <c r="P559" s="52">
        <f t="shared" si="149"/>
        <v>0</v>
      </c>
      <c r="Q559" s="74"/>
      <c r="R559" s="75" t="str">
        <f>"제"&amp;VLOOKUP($I:$I,[4]목록!$A:$M,2,FALSE)&amp;"호표"</f>
        <v>제65호표</v>
      </c>
      <c r="S559" s="197"/>
      <c r="T559" s="198"/>
      <c r="U559" s="198"/>
      <c r="X559" s="199"/>
      <c r="Y559" s="204" t="s">
        <v>637</v>
      </c>
      <c r="Z559" s="201"/>
    </row>
    <row r="560" spans="1:26" ht="18.75" customHeight="1">
      <c r="A560" s="7"/>
      <c r="B560" s="206"/>
      <c r="C560" s="87"/>
      <c r="D560" s="10" t="s">
        <v>253</v>
      </c>
      <c r="E560" s="8"/>
      <c r="F560" s="10" t="s">
        <v>276</v>
      </c>
      <c r="G560" s="7" t="s">
        <v>19</v>
      </c>
      <c r="H560" s="15">
        <v>107.29400000000001</v>
      </c>
      <c r="I560" s="82" t="str">
        <f t="shared" si="148"/>
        <v>타일자재TL-08, 1200X600X10T, 지정사양㎡</v>
      </c>
      <c r="J560" s="52"/>
      <c r="K560" s="52" t="str">
        <f>IF(J560="","",TRUNC(J560*$H560,0))</f>
        <v/>
      </c>
      <c r="L560" s="52"/>
      <c r="M560" s="52" t="str">
        <f>IF(L560="","",TRUNC(L560*$H560,0))</f>
        <v/>
      </c>
      <c r="N560" s="52"/>
      <c r="O560" s="52" t="str">
        <f>IF(N560="","",TRUNC(N560*$H560,0))</f>
        <v/>
      </c>
      <c r="P560" s="52">
        <f t="shared" si="149"/>
        <v>0</v>
      </c>
      <c r="Q560" s="74"/>
      <c r="R560" s="75" t="str">
        <f>"단가"&amp;VLOOKUP($I:$I,[4]단가!$A:$B,2,FALSE)&amp;"번"</f>
        <v>단가211번</v>
      </c>
      <c r="S560" s="83"/>
      <c r="T560" s="84"/>
      <c r="U560" s="84"/>
      <c r="X560" s="2"/>
      <c r="Y560" s="130" t="s">
        <v>626</v>
      </c>
    </row>
    <row r="561" spans="1:25" ht="18.75" customHeight="1">
      <c r="A561" s="7"/>
      <c r="B561" s="206"/>
      <c r="C561" s="87"/>
      <c r="D561" s="10" t="s">
        <v>269</v>
      </c>
      <c r="E561" s="8"/>
      <c r="F561" s="10" t="s">
        <v>115</v>
      </c>
      <c r="G561" s="7" t="s">
        <v>19</v>
      </c>
      <c r="H561" s="15">
        <f>104.62-7.08</f>
        <v>97.54</v>
      </c>
      <c r="I561" s="192" t="str">
        <f t="shared" si="148"/>
        <v>벽체 타일붙이기(부자재,줄눈포함)지정타일, 400*600각 이상㎡</v>
      </c>
      <c r="J561" s="52"/>
      <c r="K561" s="52" t="str">
        <f>IF(J561="","",TRUNC(J561*$H561,0))</f>
        <v/>
      </c>
      <c r="L561" s="52"/>
      <c r="M561" s="52" t="str">
        <f>IF(L561="","",TRUNC(L561*$H561,0))</f>
        <v/>
      </c>
      <c r="N561" s="52"/>
      <c r="O561" s="52" t="str">
        <f>IF(N561="","",TRUNC(N561*$H561,0))</f>
        <v/>
      </c>
      <c r="P561" s="52">
        <f t="shared" si="149"/>
        <v>0</v>
      </c>
      <c r="Q561" s="74"/>
      <c r="R561" s="75" t="str">
        <f>"제"&amp;VLOOKUP($I:$I,[4]목록!$A:$M,2,FALSE)&amp;"호표"</f>
        <v>제69호표</v>
      </c>
      <c r="S561" s="83"/>
      <c r="T561" s="84"/>
      <c r="U561" s="84"/>
      <c r="X561" s="2"/>
      <c r="Y561" s="130" t="s">
        <v>637</v>
      </c>
    </row>
    <row r="562" spans="1:25" ht="18.75" customHeight="1">
      <c r="A562" s="7"/>
      <c r="B562" s="206"/>
      <c r="C562" s="87"/>
      <c r="D562" s="10" t="s">
        <v>253</v>
      </c>
      <c r="E562" s="8"/>
      <c r="F562" s="10" t="s">
        <v>277</v>
      </c>
      <c r="G562" s="7" t="s">
        <v>19</v>
      </c>
      <c r="H562" s="15">
        <v>7.7880000000000011</v>
      </c>
      <c r="I562" s="192" t="str">
        <f t="shared" si="148"/>
        <v>타일자재TL-09, 50X250X9T, 지정사양㎡</v>
      </c>
      <c r="J562" s="52"/>
      <c r="K562" s="52" t="str">
        <f t="shared" ref="K562:K572" si="150">IF(J562="","",TRUNC(J562*$H562,0))</f>
        <v/>
      </c>
      <c r="L562" s="52"/>
      <c r="M562" s="52" t="str">
        <f t="shared" ref="M562:M572" si="151">IF(L562="","",TRUNC(L562*$H562,0))</f>
        <v/>
      </c>
      <c r="N562" s="52"/>
      <c r="O562" s="52" t="str">
        <f t="shared" ref="O562:O572" si="152">IF(N562="","",TRUNC(N562*$H562,0))</f>
        <v/>
      </c>
      <c r="P562" s="52">
        <f t="shared" si="149"/>
        <v>0</v>
      </c>
      <c r="Q562" s="74"/>
      <c r="R562" s="75" t="str">
        <f>"단가"&amp;VLOOKUP($I:$I,[4]단가!$A:$B,2,FALSE)&amp;"번"</f>
        <v>단가212번</v>
      </c>
      <c r="S562" s="83"/>
      <c r="T562" s="84"/>
      <c r="U562" s="84"/>
      <c r="X562" s="2"/>
      <c r="Y562" s="130">
        <v>7.08</v>
      </c>
    </row>
    <row r="563" spans="1:25" ht="18.75" customHeight="1">
      <c r="A563" s="7"/>
      <c r="B563" s="206"/>
      <c r="C563" s="87"/>
      <c r="D563" s="19" t="s">
        <v>590</v>
      </c>
      <c r="E563" s="8"/>
      <c r="F563" s="9" t="s">
        <v>605</v>
      </c>
      <c r="G563" s="7" t="s">
        <v>19</v>
      </c>
      <c r="H563" s="15">
        <v>7.08</v>
      </c>
      <c r="I563" s="192" t="str">
        <f t="shared" si="148"/>
        <v>벽체 타일붙이기(부자재,줄눈포함)지정타일, 모자이크/파벽돌㎡</v>
      </c>
      <c r="J563" s="52"/>
      <c r="K563" s="52" t="str">
        <f t="shared" si="150"/>
        <v/>
      </c>
      <c r="L563" s="52"/>
      <c r="M563" s="52" t="str">
        <f t="shared" si="151"/>
        <v/>
      </c>
      <c r="N563" s="52"/>
      <c r="O563" s="52" t="str">
        <f t="shared" si="152"/>
        <v/>
      </c>
      <c r="P563" s="52">
        <f t="shared" ref="P563:P572" si="153">SUM(K563,M563,O563)</f>
        <v>0</v>
      </c>
      <c r="Q563" s="74"/>
      <c r="R563" s="75" t="str">
        <f>"제"&amp;VLOOKUP($I:$I,[4]목록!$A:$M,2,FALSE)&amp;"호표"</f>
        <v>제70호표</v>
      </c>
      <c r="S563" s="83"/>
      <c r="T563" s="84"/>
      <c r="U563" s="84"/>
      <c r="X563" s="2"/>
      <c r="Y563" s="130" t="s">
        <v>636</v>
      </c>
    </row>
    <row r="564" spans="1:25" ht="18.75" customHeight="1">
      <c r="A564" s="7"/>
      <c r="B564" s="206"/>
      <c r="C564" s="87"/>
      <c r="D564" s="19" t="s">
        <v>621</v>
      </c>
      <c r="E564" s="8"/>
      <c r="F564" s="9" t="s">
        <v>989</v>
      </c>
      <c r="G564" s="7" t="s">
        <v>19</v>
      </c>
      <c r="H564" s="15">
        <v>84.66</v>
      </c>
      <c r="I564" s="192" t="str">
        <f t="shared" si="148"/>
        <v>큐비클CU-02, MT-06, 설치포함㎡</v>
      </c>
      <c r="J564" s="52"/>
      <c r="K564" s="52" t="str">
        <f t="shared" si="150"/>
        <v/>
      </c>
      <c r="L564" s="52"/>
      <c r="M564" s="52" t="str">
        <f t="shared" si="151"/>
        <v/>
      </c>
      <c r="N564" s="52"/>
      <c r="O564" s="52" t="str">
        <f t="shared" si="152"/>
        <v/>
      </c>
      <c r="P564" s="52">
        <f t="shared" si="153"/>
        <v>0</v>
      </c>
      <c r="Q564" s="74"/>
      <c r="R564" s="75" t="str">
        <f>"단가"&amp;VLOOKUP($I:$I,[4]단가!$A:$B,2,FALSE)&amp;"번"</f>
        <v>단가261번</v>
      </c>
      <c r="S564" s="83"/>
      <c r="T564" s="84"/>
      <c r="U564" s="84"/>
      <c r="X564" s="2"/>
      <c r="Y564" s="130" t="s">
        <v>627</v>
      </c>
    </row>
    <row r="565" spans="1:25" ht="18.75" customHeight="1">
      <c r="A565" s="7"/>
      <c r="B565" s="206" t="s">
        <v>994</v>
      </c>
      <c r="C565" s="87"/>
      <c r="D565" s="53" t="s">
        <v>996</v>
      </c>
      <c r="E565" s="45"/>
      <c r="F565" s="29" t="s">
        <v>997</v>
      </c>
      <c r="G565" s="54" t="s">
        <v>19</v>
      </c>
      <c r="H565" s="15">
        <v>1.39</v>
      </c>
      <c r="I565" s="192" t="str">
        <f t="shared" si="148"/>
        <v>아연도 각파이프구조틀ㅁ-40*40*1.6T(S),@450㎡</v>
      </c>
      <c r="J565" s="52"/>
      <c r="K565" s="52" t="str">
        <f t="shared" si="150"/>
        <v/>
      </c>
      <c r="L565" s="52"/>
      <c r="M565" s="52" t="str">
        <f t="shared" si="151"/>
        <v/>
      </c>
      <c r="N565" s="52"/>
      <c r="O565" s="52" t="str">
        <f t="shared" si="152"/>
        <v/>
      </c>
      <c r="P565" s="52">
        <f t="shared" si="153"/>
        <v>0</v>
      </c>
      <c r="Q565" s="74"/>
      <c r="R565" s="75" t="str">
        <f>"제"&amp;VLOOKUP($I:$I,[4]목록!$A:$M,2,FALSE)&amp;"호표"</f>
        <v>제124호표</v>
      </c>
      <c r="S565" s="83"/>
      <c r="T565" s="84"/>
      <c r="U565" s="84"/>
      <c r="X565" s="2"/>
      <c r="Y565" s="130" t="s">
        <v>628</v>
      </c>
    </row>
    <row r="566" spans="1:25" ht="18.75" customHeight="1">
      <c r="A566" s="7"/>
      <c r="B566" s="206" t="s">
        <v>681</v>
      </c>
      <c r="C566" s="87"/>
      <c r="D566" s="53" t="s">
        <v>996</v>
      </c>
      <c r="E566" s="45"/>
      <c r="F566" s="29" t="s">
        <v>997</v>
      </c>
      <c r="G566" s="54" t="s">
        <v>19</v>
      </c>
      <c r="H566" s="15">
        <v>4.62</v>
      </c>
      <c r="I566" s="192" t="str">
        <f t="shared" si="148"/>
        <v>아연도 각파이프구조틀ㅁ-40*40*1.6T(S),@450㎡</v>
      </c>
      <c r="J566" s="52"/>
      <c r="K566" s="52" t="str">
        <f t="shared" si="150"/>
        <v/>
      </c>
      <c r="L566" s="52"/>
      <c r="M566" s="52" t="str">
        <f t="shared" si="151"/>
        <v/>
      </c>
      <c r="N566" s="52"/>
      <c r="O566" s="52" t="str">
        <f t="shared" si="152"/>
        <v/>
      </c>
      <c r="P566" s="52">
        <f t="shared" si="153"/>
        <v>0</v>
      </c>
      <c r="Q566" s="74"/>
      <c r="R566" s="75" t="str">
        <f>"제"&amp;VLOOKUP($I:$I,[4]목록!$A:$M,2,FALSE)&amp;"호표"</f>
        <v>제124호표</v>
      </c>
      <c r="S566" s="83"/>
      <c r="T566" s="84"/>
      <c r="U566" s="84"/>
      <c r="X566" s="2"/>
      <c r="Y566" s="130" t="s">
        <v>629</v>
      </c>
    </row>
    <row r="567" spans="1:25" ht="18.75" customHeight="1">
      <c r="A567" s="7"/>
      <c r="B567" s="206" t="s">
        <v>995</v>
      </c>
      <c r="C567" s="87"/>
      <c r="D567" s="53" t="s">
        <v>999</v>
      </c>
      <c r="E567" s="45"/>
      <c r="F567" s="29" t="s">
        <v>1000</v>
      </c>
      <c r="G567" s="54" t="s">
        <v>19</v>
      </c>
      <c r="H567" s="15">
        <v>6.01</v>
      </c>
      <c r="I567" s="192" t="str">
        <f t="shared" si="148"/>
        <v>내수합판보강THK=12mm * 1PLY㎡</v>
      </c>
      <c r="J567" s="52"/>
      <c r="K567" s="52" t="str">
        <f t="shared" si="150"/>
        <v/>
      </c>
      <c r="L567" s="52"/>
      <c r="M567" s="52" t="str">
        <f t="shared" si="151"/>
        <v/>
      </c>
      <c r="N567" s="52"/>
      <c r="O567" s="52" t="str">
        <f t="shared" si="152"/>
        <v/>
      </c>
      <c r="P567" s="52">
        <f t="shared" si="153"/>
        <v>0</v>
      </c>
      <c r="Q567" s="74"/>
      <c r="R567" s="75" t="str">
        <f>"제"&amp;VLOOKUP($I:$I,[4]목록!$A:$M,2,FALSE)&amp;"호표"</f>
        <v>제82호표</v>
      </c>
      <c r="S567" s="83"/>
      <c r="T567" s="84"/>
      <c r="U567" s="84"/>
      <c r="X567" s="2"/>
      <c r="Y567" s="130" t="s">
        <v>638</v>
      </c>
    </row>
    <row r="568" spans="1:25" ht="18.75" customHeight="1">
      <c r="A568" s="7"/>
      <c r="B568" s="206" t="s">
        <v>682</v>
      </c>
      <c r="C568" s="87"/>
      <c r="D568" s="53" t="s">
        <v>996</v>
      </c>
      <c r="E568" s="45"/>
      <c r="F568" s="29" t="s">
        <v>997</v>
      </c>
      <c r="G568" s="54" t="s">
        <v>19</v>
      </c>
      <c r="H568" s="15">
        <v>7.29</v>
      </c>
      <c r="I568" s="192" t="str">
        <f t="shared" si="148"/>
        <v>아연도 각파이프구조틀ㅁ-40*40*1.6T(S),@450㎡</v>
      </c>
      <c r="J568" s="52"/>
      <c r="K568" s="52" t="str">
        <f>IF(J568="","",TRUNC(J568*$H568,0))</f>
        <v/>
      </c>
      <c r="L568" s="52"/>
      <c r="M568" s="52" t="str">
        <f>IF(L568="","",TRUNC(L568*$H568,0))</f>
        <v/>
      </c>
      <c r="N568" s="52"/>
      <c r="O568" s="52" t="str">
        <f>IF(N568="","",TRUNC(N568*$H568,0))</f>
        <v/>
      </c>
      <c r="P568" s="52">
        <f>SUM(K568,M568,O568)</f>
        <v>0</v>
      </c>
      <c r="Q568" s="74"/>
      <c r="R568" s="75" t="str">
        <f>"제"&amp;VLOOKUP($I:$I,[4]목록!$A:$M,2,FALSE)&amp;"호표"</f>
        <v>제124호표</v>
      </c>
      <c r="S568" s="83"/>
      <c r="T568" s="84"/>
      <c r="U568" s="84"/>
      <c r="X568" s="2"/>
      <c r="Y568" s="130" t="s">
        <v>630</v>
      </c>
    </row>
    <row r="569" spans="1:25" ht="18.75" customHeight="1">
      <c r="A569" s="7"/>
      <c r="B569" s="206" t="s">
        <v>682</v>
      </c>
      <c r="C569" s="87"/>
      <c r="D569" s="10" t="s">
        <v>998</v>
      </c>
      <c r="E569" s="8"/>
      <c r="F569" s="10" t="s">
        <v>221</v>
      </c>
      <c r="G569" s="7" t="s">
        <v>19</v>
      </c>
      <c r="H569" s="15">
        <v>3.61</v>
      </c>
      <c r="I569" s="82" t="str">
        <f t="shared" si="148"/>
        <v>합판보강T=9*1PLY㎡</v>
      </c>
      <c r="J569" s="52"/>
      <c r="K569" s="52" t="str">
        <f>IF(J569="","",TRUNC(J569*$H569,0))</f>
        <v/>
      </c>
      <c r="L569" s="52"/>
      <c r="M569" s="52" t="str">
        <f>IF(L569="","",TRUNC(L569*$H569,0))</f>
        <v/>
      </c>
      <c r="N569" s="52"/>
      <c r="O569" s="52" t="str">
        <f>IF(N569="","",TRUNC(N569*$H569,0))</f>
        <v/>
      </c>
      <c r="P569" s="52">
        <f>SUM(K569,M569,O569)</f>
        <v>0</v>
      </c>
      <c r="Q569" s="74"/>
      <c r="R569" s="75" t="str">
        <f>"제"&amp;VLOOKUP($I:$I,[4]목록!$A:$M,2,FALSE)&amp;"호표"</f>
        <v>제80호표</v>
      </c>
      <c r="S569" s="83"/>
      <c r="T569" s="84"/>
      <c r="U569" s="84"/>
      <c r="X569" s="2"/>
      <c r="Y569" s="130" t="s">
        <v>631</v>
      </c>
    </row>
    <row r="570" spans="1:25" ht="18.75" customHeight="1">
      <c r="A570" s="7"/>
      <c r="B570" s="206" t="s">
        <v>682</v>
      </c>
      <c r="C570" s="87"/>
      <c r="D570" s="19" t="s">
        <v>641</v>
      </c>
      <c r="E570" s="8"/>
      <c r="F570" s="9" t="s">
        <v>640</v>
      </c>
      <c r="G570" s="7" t="s">
        <v>20</v>
      </c>
      <c r="H570" s="15">
        <v>21.4</v>
      </c>
      <c r="I570" s="82" t="str">
        <f t="shared" si="148"/>
        <v>은경 간접등박스(은경몰딩포함)MT-06,W(120+50+20+10+10)m</v>
      </c>
      <c r="J570" s="52"/>
      <c r="K570" s="52" t="str">
        <f t="shared" si="150"/>
        <v/>
      </c>
      <c r="L570" s="52"/>
      <c r="M570" s="52" t="str">
        <f t="shared" si="151"/>
        <v/>
      </c>
      <c r="N570" s="52"/>
      <c r="O570" s="52" t="str">
        <f t="shared" si="152"/>
        <v/>
      </c>
      <c r="P570" s="52">
        <f t="shared" si="153"/>
        <v>0</v>
      </c>
      <c r="Q570" s="74"/>
      <c r="R570" s="75" t="str">
        <f>"제"&amp;VLOOKUP($I:$I,[4]목록!$A:$M,2,FALSE)&amp;"호표"</f>
        <v>제168호표</v>
      </c>
      <c r="S570" s="83"/>
      <c r="T570" s="84"/>
      <c r="U570" s="84"/>
      <c r="X570" s="2"/>
      <c r="Y570" s="130" t="s">
        <v>632</v>
      </c>
    </row>
    <row r="571" spans="1:25" ht="18.75" customHeight="1">
      <c r="A571" s="7"/>
      <c r="B571" s="206" t="s">
        <v>682</v>
      </c>
      <c r="C571" s="87"/>
      <c r="D571" s="53" t="s">
        <v>310</v>
      </c>
      <c r="E571" s="45"/>
      <c r="F571" s="29" t="s">
        <v>32</v>
      </c>
      <c r="G571" s="54" t="s">
        <v>19</v>
      </c>
      <c r="H571" s="15">
        <v>5.72</v>
      </c>
      <c r="I571" s="82" t="str">
        <f t="shared" si="148"/>
        <v>은경(Mirror)(GL-02)THK=5mm㎡</v>
      </c>
      <c r="J571" s="52"/>
      <c r="K571" s="52" t="str">
        <f t="shared" si="150"/>
        <v/>
      </c>
      <c r="L571" s="52"/>
      <c r="M571" s="52" t="str">
        <f t="shared" si="151"/>
        <v/>
      </c>
      <c r="N571" s="52"/>
      <c r="O571" s="52" t="str">
        <f t="shared" si="152"/>
        <v/>
      </c>
      <c r="P571" s="52">
        <f t="shared" si="153"/>
        <v>0</v>
      </c>
      <c r="Q571" s="74"/>
      <c r="R571" s="75" t="str">
        <f>"제"&amp;VLOOKUP($I:$I,[4]목록!$A:$M,2,FALSE)&amp;"호표"</f>
        <v>제238호표</v>
      </c>
      <c r="S571" s="83"/>
      <c r="T571" s="84"/>
      <c r="U571" s="84"/>
      <c r="X571" s="2"/>
      <c r="Y571" s="130" t="s">
        <v>633</v>
      </c>
    </row>
    <row r="572" spans="1:25" ht="18.75" customHeight="1">
      <c r="A572" s="7"/>
      <c r="B572" s="206" t="s">
        <v>995</v>
      </c>
      <c r="C572" s="87"/>
      <c r="D572" s="19" t="s">
        <v>577</v>
      </c>
      <c r="E572" s="8"/>
      <c r="F572" s="9" t="s">
        <v>1001</v>
      </c>
      <c r="G572" s="7" t="s">
        <v>19</v>
      </c>
      <c r="H572" s="15">
        <v>6.01</v>
      </c>
      <c r="I572" s="82" t="str">
        <f t="shared" si="148"/>
        <v>지정석재마감ST-05, THK=20mm㎡</v>
      </c>
      <c r="J572" s="52"/>
      <c r="K572" s="52" t="str">
        <f t="shared" si="150"/>
        <v/>
      </c>
      <c r="L572" s="52"/>
      <c r="M572" s="52" t="str">
        <f t="shared" si="151"/>
        <v/>
      </c>
      <c r="N572" s="52"/>
      <c r="O572" s="52" t="str">
        <f t="shared" si="152"/>
        <v/>
      </c>
      <c r="P572" s="52">
        <f t="shared" si="153"/>
        <v>0</v>
      </c>
      <c r="Q572" s="74"/>
      <c r="R572" s="75" t="str">
        <f>"제"&amp;VLOOKUP($I:$I,[4]목록!$A:$M,2,FALSE)&amp;"호표"</f>
        <v>제78호표</v>
      </c>
      <c r="S572" s="83"/>
      <c r="T572" s="84"/>
      <c r="U572" s="84"/>
      <c r="X572" s="2"/>
      <c r="Y572" s="130" t="s">
        <v>634</v>
      </c>
    </row>
    <row r="573" spans="1:25" ht="18.75" customHeight="1">
      <c r="A573" s="7"/>
      <c r="B573" s="206"/>
      <c r="C573" s="87"/>
      <c r="D573" s="19" t="s">
        <v>622</v>
      </c>
      <c r="E573" s="8"/>
      <c r="F573" s="9" t="s">
        <v>623</v>
      </c>
      <c r="G573" s="7" t="s">
        <v>20</v>
      </c>
      <c r="H573" s="15">
        <v>11.22</v>
      </c>
      <c r="I573" s="82" t="str">
        <f t="shared" si="148"/>
        <v>두겁대AS-07m</v>
      </c>
      <c r="J573" s="52"/>
      <c r="K573" s="52" t="str">
        <f>IF(J573="","",TRUNC(J573*$H573,0))</f>
        <v/>
      </c>
      <c r="L573" s="52"/>
      <c r="M573" s="52" t="str">
        <f>IF(L573="","",TRUNC(L573*$H573,0))</f>
        <v/>
      </c>
      <c r="N573" s="52"/>
      <c r="O573" s="52" t="str">
        <f>IF(N573="","",TRUNC(N573*$H573,0))</f>
        <v/>
      </c>
      <c r="P573" s="52">
        <f>SUM(K573,M573,O573)</f>
        <v>0</v>
      </c>
      <c r="Q573" s="74"/>
      <c r="R573" s="75" t="str">
        <f>"단가"&amp;VLOOKUP($I:$I,[4]단가!$A:$B,2,FALSE)&amp;"번"</f>
        <v>단가254번</v>
      </c>
      <c r="S573" s="83"/>
      <c r="T573" s="84"/>
      <c r="U573" s="84"/>
      <c r="X573" s="2"/>
      <c r="Y573" s="130" t="s">
        <v>635</v>
      </c>
    </row>
    <row r="574" spans="1:25" ht="18.75" customHeight="1">
      <c r="A574" s="7"/>
      <c r="B574" s="206"/>
      <c r="C574" s="87"/>
      <c r="D574" s="19" t="s">
        <v>624</v>
      </c>
      <c r="E574" s="8"/>
      <c r="F574" s="9" t="s">
        <v>625</v>
      </c>
      <c r="G574" s="7" t="s">
        <v>21</v>
      </c>
      <c r="H574" s="15">
        <v>1</v>
      </c>
      <c r="I574" s="82" t="str">
        <f t="shared" si="148"/>
        <v>히든도어 점검구600*1500EA</v>
      </c>
      <c r="J574" s="52"/>
      <c r="K574" s="52" t="str">
        <f t="shared" ref="K574" si="154">IF(J574="","",TRUNC(J574*$H574,0))</f>
        <v/>
      </c>
      <c r="L574" s="52"/>
      <c r="M574" s="52" t="str">
        <f t="shared" ref="M574" si="155">IF(L574="","",TRUNC(L574*$H574,0))</f>
        <v/>
      </c>
      <c r="N574" s="52"/>
      <c r="O574" s="52" t="str">
        <f t="shared" ref="O574" si="156">IF(N574="","",TRUNC(N574*$H574,0))</f>
        <v/>
      </c>
      <c r="P574" s="52">
        <f t="shared" ref="P574" si="157">SUM(K574,M574,O574)</f>
        <v>0</v>
      </c>
      <c r="Q574" s="74"/>
      <c r="R574" s="75" t="str">
        <f>"단가"&amp;VLOOKUP($I:$I,[4]단가!$A:$B,2,FALSE)&amp;"번"</f>
        <v>단가253번</v>
      </c>
      <c r="S574" s="83"/>
      <c r="T574" s="84"/>
      <c r="U574" s="84"/>
      <c r="X574" s="2"/>
      <c r="Y574" s="130" t="s">
        <v>639</v>
      </c>
    </row>
    <row r="575" spans="1:25" ht="18.75" customHeight="1">
      <c r="A575" s="7"/>
      <c r="B575" s="209"/>
      <c r="C575" s="87"/>
      <c r="D575" s="10"/>
      <c r="E575" s="8"/>
      <c r="F575" s="17"/>
      <c r="G575" s="7"/>
      <c r="H575" s="15"/>
      <c r="I575" s="82" t="str">
        <f t="shared" si="148"/>
        <v/>
      </c>
      <c r="J575" s="52"/>
      <c r="K575" s="52"/>
      <c r="L575" s="52"/>
      <c r="M575" s="52"/>
      <c r="N575" s="52"/>
      <c r="O575" s="52"/>
      <c r="P575" s="52"/>
      <c r="Q575" s="74"/>
      <c r="R575" s="75"/>
      <c r="S575" s="83"/>
      <c r="T575" s="84"/>
      <c r="U575" s="84"/>
      <c r="X575" s="105"/>
      <c r="Y575" s="106"/>
    </row>
    <row r="576" spans="1:25" ht="18.75" customHeight="1">
      <c r="A576" s="7"/>
      <c r="B576" s="86" t="s">
        <v>9</v>
      </c>
      <c r="C576" s="87"/>
      <c r="D576" s="10" t="s">
        <v>655</v>
      </c>
      <c r="E576" s="8"/>
      <c r="F576" s="17"/>
      <c r="G576" s="7"/>
      <c r="H576" s="15"/>
      <c r="I576" s="82" t="str">
        <f t="shared" si="148"/>
        <v>[여자화장실 전실]</v>
      </c>
      <c r="J576" s="52"/>
      <c r="K576" s="52"/>
      <c r="L576" s="52"/>
      <c r="M576" s="52"/>
      <c r="N576" s="52"/>
      <c r="O576" s="52"/>
      <c r="P576" s="52"/>
      <c r="Q576" s="74"/>
      <c r="R576" s="75"/>
      <c r="S576" s="83"/>
      <c r="T576" s="84"/>
      <c r="U576" s="84"/>
      <c r="X576" s="2"/>
      <c r="Y576" s="78"/>
    </row>
    <row r="577" spans="1:26" ht="18.75" customHeight="1">
      <c r="A577" s="7"/>
      <c r="B577" s="206"/>
      <c r="C577" s="87"/>
      <c r="D577" s="10" t="s">
        <v>53</v>
      </c>
      <c r="E577" s="8"/>
      <c r="F577" s="10" t="s">
        <v>303</v>
      </c>
      <c r="G577" s="7" t="s">
        <v>20</v>
      </c>
      <c r="H577" s="15">
        <v>9.18</v>
      </c>
      <c r="I577" s="192" t="str">
        <f t="shared" si="148"/>
        <v>걸레받이갈바1.6T,W(80+10+50+8)m</v>
      </c>
      <c r="J577" s="52"/>
      <c r="K577" s="52" t="str">
        <f>IF(J577="","",TRUNC(J577*$H577,0))</f>
        <v/>
      </c>
      <c r="L577" s="52"/>
      <c r="M577" s="52" t="str">
        <f>IF(L577="","",TRUNC(L577*$H577,0))</f>
        <v/>
      </c>
      <c r="N577" s="52"/>
      <c r="O577" s="52" t="str">
        <f>IF(N577="","",TRUNC(N577*$H577,0))</f>
        <v/>
      </c>
      <c r="P577" s="52">
        <f>SUM(K577,M577,O577)</f>
        <v>0</v>
      </c>
      <c r="Q577" s="74"/>
      <c r="R577" s="75" t="str">
        <f>"제"&amp;VLOOKUP($I:$I,[4]목록!$A:$M,2,FALSE)&amp;"호표"</f>
        <v>제192호표</v>
      </c>
      <c r="S577" s="83"/>
      <c r="T577" s="84"/>
      <c r="U577" s="84"/>
      <c r="X577" s="2"/>
      <c r="Y577" s="130" t="s">
        <v>656</v>
      </c>
    </row>
    <row r="578" spans="1:26" ht="18.75" customHeight="1">
      <c r="A578" s="7"/>
      <c r="B578" s="206"/>
      <c r="C578" s="87"/>
      <c r="D578" s="10" t="s">
        <v>239</v>
      </c>
      <c r="E578" s="8"/>
      <c r="F578" s="10" t="s">
        <v>241</v>
      </c>
      <c r="G578" s="7" t="s">
        <v>20</v>
      </c>
      <c r="H578" s="15">
        <v>9.18</v>
      </c>
      <c r="I578" s="192" t="str">
        <f t="shared" si="148"/>
        <v>걸레받이 도장(PT-02)H100-H50내외, 지정V.P.m</v>
      </c>
      <c r="J578" s="52"/>
      <c r="K578" s="52" t="str">
        <f>IF(J578="","",TRUNC(J578*$H578,0))</f>
        <v/>
      </c>
      <c r="L578" s="52"/>
      <c r="M578" s="52" t="str">
        <f>IF(L578="","",TRUNC(L578*$H578,0))</f>
        <v/>
      </c>
      <c r="N578" s="52"/>
      <c r="O578" s="52" t="str">
        <f>IF(N578="","",TRUNC(N578*$H578,0))</f>
        <v/>
      </c>
      <c r="P578" s="52">
        <f>SUM(K578,M578,O578)</f>
        <v>0</v>
      </c>
      <c r="Q578" s="74"/>
      <c r="R578" s="75" t="str">
        <f>"제"&amp;VLOOKUP($I:$I,[4]목록!$A:$M,2,FALSE)&amp;"호표"</f>
        <v>제229호표</v>
      </c>
      <c r="S578" s="83"/>
      <c r="T578" s="84"/>
      <c r="U578" s="84"/>
      <c r="X578" s="2"/>
      <c r="Y578" s="130" t="s">
        <v>656</v>
      </c>
    </row>
    <row r="579" spans="1:26" ht="18.75" customHeight="1">
      <c r="A579" s="7"/>
      <c r="B579" s="206"/>
      <c r="C579" s="87"/>
      <c r="D579" s="10" t="s">
        <v>255</v>
      </c>
      <c r="E579" s="8"/>
      <c r="F579" s="10" t="s">
        <v>288</v>
      </c>
      <c r="G579" s="7" t="s">
        <v>19</v>
      </c>
      <c r="H579" s="15">
        <v>27.66</v>
      </c>
      <c r="I579" s="192" t="str">
        <f t="shared" si="148"/>
        <v>스페셜도장마감퍼티포함, PT-06㎡</v>
      </c>
      <c r="J579" s="52"/>
      <c r="K579" s="52" t="str">
        <f>IF(J579="","",TRUNC(J579*$H579,0))</f>
        <v/>
      </c>
      <c r="L579" s="52"/>
      <c r="M579" s="52" t="str">
        <f>IF(L579="","",TRUNC(L579*$H579,0))</f>
        <v/>
      </c>
      <c r="N579" s="52"/>
      <c r="O579" s="52" t="str">
        <f>IF(N579="","",TRUNC(N579*$H579,0))</f>
        <v/>
      </c>
      <c r="P579" s="52">
        <f>SUM(K579,M579,O579)</f>
        <v>0</v>
      </c>
      <c r="Q579" s="74"/>
      <c r="R579" s="75" t="str">
        <f>"단가"&amp;VLOOKUP($I:$I,[4]단가!$A:$B,2,FALSE)&amp;"번"</f>
        <v>단가227번</v>
      </c>
      <c r="S579" s="83"/>
      <c r="T579" s="84"/>
      <c r="U579" s="84"/>
      <c r="X579" s="2"/>
      <c r="Y579" s="130" t="s">
        <v>657</v>
      </c>
    </row>
    <row r="580" spans="1:26" ht="18.75" customHeight="1">
      <c r="A580" s="7"/>
      <c r="B580" s="209"/>
      <c r="C580" s="87"/>
      <c r="D580" s="10"/>
      <c r="E580" s="8"/>
      <c r="F580" s="17"/>
      <c r="G580" s="7"/>
      <c r="H580" s="15"/>
      <c r="I580" s="82" t="str">
        <f t="shared" si="148"/>
        <v/>
      </c>
      <c r="J580" s="52"/>
      <c r="K580" s="52"/>
      <c r="L580" s="52"/>
      <c r="M580" s="52"/>
      <c r="N580" s="52"/>
      <c r="O580" s="52"/>
      <c r="P580" s="52"/>
      <c r="Q580" s="74"/>
      <c r="R580" s="75"/>
      <c r="S580" s="83"/>
      <c r="T580" s="84"/>
      <c r="U580" s="84"/>
      <c r="X580" s="105"/>
      <c r="Y580" s="106"/>
    </row>
    <row r="581" spans="1:26" ht="18.75" customHeight="1">
      <c r="A581" s="7"/>
      <c r="B581" s="86" t="s">
        <v>9</v>
      </c>
      <c r="C581" s="87"/>
      <c r="D581" s="10" t="s">
        <v>658</v>
      </c>
      <c r="E581" s="8"/>
      <c r="F581" s="17"/>
      <c r="G581" s="7"/>
      <c r="H581" s="15"/>
      <c r="I581" s="82" t="str">
        <f t="shared" si="148"/>
        <v>[장애인화장실(여)]</v>
      </c>
      <c r="J581" s="52"/>
      <c r="K581" s="52"/>
      <c r="L581" s="52"/>
      <c r="M581" s="52"/>
      <c r="N581" s="52"/>
      <c r="O581" s="52"/>
      <c r="P581" s="52"/>
      <c r="Q581" s="74"/>
      <c r="R581" s="75"/>
      <c r="S581" s="83"/>
      <c r="T581" s="84"/>
      <c r="U581" s="84"/>
      <c r="X581" s="2"/>
      <c r="Y581" s="78"/>
    </row>
    <row r="582" spans="1:26" s="195" customFormat="1" ht="18.75" customHeight="1">
      <c r="A582" s="7"/>
      <c r="B582" s="206"/>
      <c r="C582" s="87"/>
      <c r="D582" s="10" t="s">
        <v>33</v>
      </c>
      <c r="E582" s="8"/>
      <c r="F582" s="10" t="s">
        <v>653</v>
      </c>
      <c r="G582" s="7" t="s">
        <v>19</v>
      </c>
      <c r="H582" s="15">
        <f>17.31*0.6</f>
        <v>10.385999999999999</v>
      </c>
      <c r="I582" s="192" t="str">
        <f t="shared" si="148"/>
        <v>시멘트액체방수벽체, THK=21mm㎡</v>
      </c>
      <c r="J582" s="52"/>
      <c r="K582" s="52" t="str">
        <f t="shared" ref="K582:K588" si="158">IF(J582="","",TRUNC(J582*$H582,0))</f>
        <v/>
      </c>
      <c r="L582" s="52"/>
      <c r="M582" s="52" t="str">
        <f t="shared" ref="M582:M588" si="159">IF(L582="","",TRUNC(L582*$H582,0))</f>
        <v/>
      </c>
      <c r="N582" s="52"/>
      <c r="O582" s="52" t="str">
        <f t="shared" ref="O582:O588" si="160">IF(N582="","",TRUNC(N582*$H582,0))</f>
        <v/>
      </c>
      <c r="P582" s="52">
        <f t="shared" ref="P582:P588" si="161">SUM(K582,M582,O582)</f>
        <v>0</v>
      </c>
      <c r="Q582" s="74"/>
      <c r="R582" s="75" t="str">
        <f>"제"&amp;VLOOKUP($I:$I,[4]목록!$A:$M,2,FALSE)&amp;"호표"</f>
        <v>제63호표</v>
      </c>
      <c r="S582" s="197"/>
      <c r="T582" s="198"/>
      <c r="U582" s="198"/>
      <c r="X582" s="199"/>
      <c r="Y582" s="204" t="s">
        <v>663</v>
      </c>
      <c r="Z582" s="201"/>
    </row>
    <row r="583" spans="1:26" s="195" customFormat="1" ht="18.75" customHeight="1">
      <c r="A583" s="7"/>
      <c r="B583" s="206"/>
      <c r="C583" s="87"/>
      <c r="D583" s="10" t="s">
        <v>79</v>
      </c>
      <c r="E583" s="8"/>
      <c r="F583" s="10" t="s">
        <v>81</v>
      </c>
      <c r="G583" s="7" t="s">
        <v>19</v>
      </c>
      <c r="H583" s="15">
        <f>17.31*0.6</f>
        <v>10.385999999999999</v>
      </c>
      <c r="I583" s="192" t="str">
        <f t="shared" si="148"/>
        <v>우레탄계도막방수(비노출)T=3, 수직부 및 특별㎡</v>
      </c>
      <c r="J583" s="52"/>
      <c r="K583" s="52" t="str">
        <f t="shared" si="158"/>
        <v/>
      </c>
      <c r="L583" s="52"/>
      <c r="M583" s="52" t="str">
        <f t="shared" si="159"/>
        <v/>
      </c>
      <c r="N583" s="52"/>
      <c r="O583" s="52" t="str">
        <f t="shared" si="160"/>
        <v/>
      </c>
      <c r="P583" s="52">
        <f t="shared" si="161"/>
        <v>0</v>
      </c>
      <c r="Q583" s="74"/>
      <c r="R583" s="75" t="str">
        <f>"제"&amp;VLOOKUP($I:$I,[4]목록!$A:$M,2,FALSE)&amp;"호표"</f>
        <v>제60호표</v>
      </c>
      <c r="S583" s="197"/>
      <c r="T583" s="198"/>
      <c r="U583" s="198"/>
      <c r="X583" s="199"/>
      <c r="Y583" s="204" t="s">
        <v>663</v>
      </c>
      <c r="Z583" s="201"/>
    </row>
    <row r="584" spans="1:26" s="195" customFormat="1" ht="18.75" customHeight="1">
      <c r="A584" s="7"/>
      <c r="B584" s="206"/>
      <c r="C584" s="87"/>
      <c r="D584" s="10" t="s">
        <v>83</v>
      </c>
      <c r="E584" s="8"/>
      <c r="F584" s="10" t="s">
        <v>84</v>
      </c>
      <c r="G584" s="7" t="s">
        <v>19</v>
      </c>
      <c r="H584" s="15">
        <v>17.309999999999999</v>
      </c>
      <c r="I584" s="192" t="str">
        <f t="shared" si="148"/>
        <v>타일 바탕고르기벽체, THK=18mm㎡</v>
      </c>
      <c r="J584" s="52"/>
      <c r="K584" s="52" t="str">
        <f t="shared" si="158"/>
        <v/>
      </c>
      <c r="L584" s="52"/>
      <c r="M584" s="52" t="str">
        <f t="shared" si="159"/>
        <v/>
      </c>
      <c r="N584" s="52"/>
      <c r="O584" s="52" t="str">
        <f t="shared" si="160"/>
        <v/>
      </c>
      <c r="P584" s="52">
        <f t="shared" si="161"/>
        <v>0</v>
      </c>
      <c r="Q584" s="74"/>
      <c r="R584" s="75" t="str">
        <f>"제"&amp;VLOOKUP($I:$I,[4]목록!$A:$M,2,FALSE)&amp;"호표"</f>
        <v>제65호표</v>
      </c>
      <c r="S584" s="197"/>
      <c r="T584" s="198"/>
      <c r="U584" s="198"/>
      <c r="X584" s="199"/>
      <c r="Y584" s="204" t="s">
        <v>660</v>
      </c>
      <c r="Z584" s="201"/>
    </row>
    <row r="585" spans="1:26" ht="18.75" customHeight="1">
      <c r="A585" s="7"/>
      <c r="B585" s="206"/>
      <c r="C585" s="87"/>
      <c r="D585" s="10" t="s">
        <v>253</v>
      </c>
      <c r="E585" s="8"/>
      <c r="F585" s="10" t="s">
        <v>272</v>
      </c>
      <c r="G585" s="7" t="s">
        <v>19</v>
      </c>
      <c r="H585" s="15">
        <v>19.041</v>
      </c>
      <c r="I585" s="82" t="str">
        <f t="shared" si="148"/>
        <v>타일자재TL-04, 600X600X10T, 지정사양㎡</v>
      </c>
      <c r="J585" s="52"/>
      <c r="K585" s="52" t="str">
        <f t="shared" si="158"/>
        <v/>
      </c>
      <c r="L585" s="52"/>
      <c r="M585" s="52" t="str">
        <f t="shared" si="159"/>
        <v/>
      </c>
      <c r="N585" s="52"/>
      <c r="O585" s="52" t="str">
        <f t="shared" si="160"/>
        <v/>
      </c>
      <c r="P585" s="52">
        <f t="shared" si="161"/>
        <v>0</v>
      </c>
      <c r="Q585" s="74"/>
      <c r="R585" s="75" t="str">
        <f>"단가"&amp;VLOOKUP($I:$I,[4]단가!$A:$B,2,FALSE)&amp;"번"</f>
        <v>단가207번</v>
      </c>
      <c r="S585" s="83"/>
      <c r="T585" s="84"/>
      <c r="U585" s="84"/>
      <c r="X585" s="2"/>
      <c r="Y585" s="204" t="s">
        <v>660</v>
      </c>
    </row>
    <row r="586" spans="1:26" ht="18.75" customHeight="1">
      <c r="A586" s="7"/>
      <c r="B586" s="206"/>
      <c r="C586" s="87"/>
      <c r="D586" s="10" t="s">
        <v>269</v>
      </c>
      <c r="E586" s="8"/>
      <c r="F586" s="10" t="s">
        <v>115</v>
      </c>
      <c r="G586" s="7" t="s">
        <v>19</v>
      </c>
      <c r="H586" s="15">
        <v>17.309999999999999</v>
      </c>
      <c r="I586" s="192" t="str">
        <f t="shared" si="148"/>
        <v>벽체 타일붙이기(부자재,줄눈포함)지정타일, 400*600각 이상㎡</v>
      </c>
      <c r="J586" s="52"/>
      <c r="K586" s="52" t="str">
        <f t="shared" si="158"/>
        <v/>
      </c>
      <c r="L586" s="52"/>
      <c r="M586" s="52" t="str">
        <f t="shared" si="159"/>
        <v/>
      </c>
      <c r="N586" s="52"/>
      <c r="O586" s="52" t="str">
        <f t="shared" si="160"/>
        <v/>
      </c>
      <c r="P586" s="52">
        <f t="shared" si="161"/>
        <v>0</v>
      </c>
      <c r="Q586" s="74"/>
      <c r="R586" s="75" t="str">
        <f>"제"&amp;VLOOKUP($I:$I,[4]목록!$A:$M,2,FALSE)&amp;"호표"</f>
        <v>제69호표</v>
      </c>
      <c r="S586" s="83"/>
      <c r="T586" s="84"/>
      <c r="U586" s="84"/>
      <c r="X586" s="2"/>
      <c r="Y586" s="204" t="s">
        <v>660</v>
      </c>
    </row>
    <row r="587" spans="1:26" ht="18.75" customHeight="1">
      <c r="A587" s="7"/>
      <c r="B587" s="206"/>
      <c r="C587" s="87"/>
      <c r="D587" s="53" t="s">
        <v>310</v>
      </c>
      <c r="E587" s="45"/>
      <c r="F587" s="29" t="s">
        <v>32</v>
      </c>
      <c r="G587" s="54" t="s">
        <v>19</v>
      </c>
      <c r="H587" s="15">
        <v>0.26</v>
      </c>
      <c r="I587" s="192" t="str">
        <f t="shared" ref="I587:I598" si="162">CONCATENATE(D587,F587,G587)</f>
        <v>은경(Mirror)(GL-02)THK=5mm㎡</v>
      </c>
      <c r="J587" s="52"/>
      <c r="K587" s="52" t="str">
        <f t="shared" si="158"/>
        <v/>
      </c>
      <c r="L587" s="52"/>
      <c r="M587" s="52" t="str">
        <f t="shared" si="159"/>
        <v/>
      </c>
      <c r="N587" s="52"/>
      <c r="O587" s="52" t="str">
        <f t="shared" si="160"/>
        <v/>
      </c>
      <c r="P587" s="52">
        <f t="shared" si="161"/>
        <v>0</v>
      </c>
      <c r="Q587" s="74"/>
      <c r="R587" s="75" t="str">
        <f>"제"&amp;VLOOKUP($I:$I,[4]목록!$A:$M,2,FALSE)&amp;"호표"</f>
        <v>제238호표</v>
      </c>
      <c r="S587" s="83"/>
      <c r="T587" s="84"/>
      <c r="U587" s="84"/>
      <c r="X587" s="2"/>
      <c r="Y587" s="130" t="s">
        <v>661</v>
      </c>
    </row>
    <row r="588" spans="1:26" ht="18.75" customHeight="1">
      <c r="A588" s="7"/>
      <c r="B588" s="206"/>
      <c r="C588" s="87"/>
      <c r="D588" s="19" t="s">
        <v>659</v>
      </c>
      <c r="E588" s="8"/>
      <c r="F588" s="9" t="s">
        <v>664</v>
      </c>
      <c r="G588" s="7" t="s">
        <v>20</v>
      </c>
      <c r="H588" s="15">
        <v>2.2000000000000002</v>
      </c>
      <c r="I588" s="192" t="str">
        <f t="shared" si="162"/>
        <v>은경 몰딩MT-06,W(10+10+10+30)m</v>
      </c>
      <c r="J588" s="52"/>
      <c r="K588" s="52" t="str">
        <f t="shared" si="158"/>
        <v/>
      </c>
      <c r="L588" s="52"/>
      <c r="M588" s="52" t="str">
        <f t="shared" si="159"/>
        <v/>
      </c>
      <c r="N588" s="52"/>
      <c r="O588" s="52" t="str">
        <f t="shared" si="160"/>
        <v/>
      </c>
      <c r="P588" s="52">
        <f t="shared" si="161"/>
        <v>0</v>
      </c>
      <c r="Q588" s="74"/>
      <c r="R588" s="75" t="str">
        <f>"제"&amp;VLOOKUP($I:$I,[4]목록!$A:$M,2,FALSE)&amp;"호표"</f>
        <v>제170호표</v>
      </c>
      <c r="S588" s="83"/>
      <c r="T588" s="84"/>
      <c r="U588" s="84"/>
      <c r="X588" s="2"/>
      <c r="Y588" s="130" t="s">
        <v>662</v>
      </c>
    </row>
    <row r="589" spans="1:26" ht="18.75" customHeight="1">
      <c r="A589" s="7"/>
      <c r="B589" s="209"/>
      <c r="C589" s="87"/>
      <c r="D589" s="10"/>
      <c r="E589" s="8"/>
      <c r="F589" s="17"/>
      <c r="G589" s="7"/>
      <c r="H589" s="15"/>
      <c r="I589" s="82" t="str">
        <f t="shared" si="162"/>
        <v/>
      </c>
      <c r="J589" s="52"/>
      <c r="K589" s="52"/>
      <c r="L589" s="52"/>
      <c r="M589" s="52"/>
      <c r="N589" s="52"/>
      <c r="O589" s="52"/>
      <c r="P589" s="52"/>
      <c r="Q589" s="74"/>
      <c r="R589" s="75"/>
      <c r="S589" s="83"/>
      <c r="T589" s="84"/>
      <c r="U589" s="84"/>
      <c r="X589" s="105"/>
      <c r="Y589" s="106"/>
    </row>
    <row r="590" spans="1:26" ht="18.75" customHeight="1">
      <c r="A590" s="7"/>
      <c r="B590" s="86" t="s">
        <v>9</v>
      </c>
      <c r="C590" s="87"/>
      <c r="D590" s="10" t="s">
        <v>363</v>
      </c>
      <c r="E590" s="8"/>
      <c r="F590" s="17"/>
      <c r="G590" s="7"/>
      <c r="H590" s="15"/>
      <c r="I590" s="82" t="str">
        <f t="shared" si="162"/>
        <v>[창고]</v>
      </c>
      <c r="J590" s="52"/>
      <c r="K590" s="52"/>
      <c r="L590" s="52"/>
      <c r="M590" s="52"/>
      <c r="N590" s="52"/>
      <c r="O590" s="52"/>
      <c r="P590" s="52"/>
      <c r="Q590" s="74"/>
      <c r="R590" s="75"/>
      <c r="S590" s="83"/>
      <c r="T590" s="84"/>
      <c r="U590" s="84"/>
      <c r="X590" s="2"/>
      <c r="Y590" s="78"/>
    </row>
    <row r="591" spans="1:26" ht="18.75" customHeight="1">
      <c r="A591" s="7"/>
      <c r="B591" s="206"/>
      <c r="C591" s="87"/>
      <c r="D591" s="10" t="s">
        <v>253</v>
      </c>
      <c r="E591" s="8"/>
      <c r="F591" s="10" t="s">
        <v>280</v>
      </c>
      <c r="G591" s="7" t="s">
        <v>19</v>
      </c>
      <c r="H591" s="15">
        <v>12.18</v>
      </c>
      <c r="I591" s="192" t="str">
        <f t="shared" si="162"/>
        <v>타일자재TL-12, 100X300X10T, 지정사양㎡</v>
      </c>
      <c r="J591" s="52"/>
      <c r="K591" s="52" t="str">
        <f>IF(J591="","",TRUNC(J591*$H591,0))</f>
        <v/>
      </c>
      <c r="L591" s="52"/>
      <c r="M591" s="52" t="str">
        <f>IF(L591="","",TRUNC(L591*$H591,0))</f>
        <v/>
      </c>
      <c r="N591" s="52"/>
      <c r="O591" s="52" t="str">
        <f>IF(N591="","",TRUNC(N591*$H591,0))</f>
        <v/>
      </c>
      <c r="P591" s="52">
        <f>SUM(K591,M591,O591)</f>
        <v>0</v>
      </c>
      <c r="Q591" s="74"/>
      <c r="R591" s="75" t="str">
        <f>"단가"&amp;VLOOKUP($I:$I,[4]단가!$A:$B,2,FALSE)&amp;"번"</f>
        <v>단가215번</v>
      </c>
      <c r="S591" s="83"/>
      <c r="T591" s="84"/>
      <c r="U591" s="84"/>
      <c r="X591" s="2"/>
      <c r="Y591" s="130" t="s">
        <v>665</v>
      </c>
    </row>
    <row r="592" spans="1:26" ht="18.75" customHeight="1">
      <c r="A592" s="7"/>
      <c r="B592" s="206"/>
      <c r="C592" s="87"/>
      <c r="D592" s="19" t="s">
        <v>590</v>
      </c>
      <c r="E592" s="8"/>
      <c r="F592" s="9" t="s">
        <v>605</v>
      </c>
      <c r="G592" s="7" t="s">
        <v>19</v>
      </c>
      <c r="H592" s="15">
        <v>11.08</v>
      </c>
      <c r="I592" s="192" t="str">
        <f t="shared" si="162"/>
        <v>벽체 타일붙이기(부자재,줄눈포함)지정타일, 모자이크/파벽돌㎡</v>
      </c>
      <c r="J592" s="52"/>
      <c r="K592" s="52" t="str">
        <f>IF(J592="","",TRUNC(J592*$H592,0))</f>
        <v/>
      </c>
      <c r="L592" s="52"/>
      <c r="M592" s="52" t="str">
        <f>IF(L592="","",TRUNC(L592*$H592,0))</f>
        <v/>
      </c>
      <c r="N592" s="52"/>
      <c r="O592" s="52" t="str">
        <f>IF(N592="","",TRUNC(N592*$H592,0))</f>
        <v/>
      </c>
      <c r="P592" s="52">
        <f>SUM(K592,M592,O592)</f>
        <v>0</v>
      </c>
      <c r="Q592" s="74"/>
      <c r="R592" s="75" t="str">
        <f>"제"&amp;VLOOKUP($I:$I,[4]목록!$A:$M,2,FALSE)&amp;"호표"</f>
        <v>제70호표</v>
      </c>
      <c r="S592" s="83"/>
      <c r="T592" s="84"/>
      <c r="U592" s="84"/>
      <c r="X592" s="2"/>
      <c r="Y592" s="130" t="s">
        <v>665</v>
      </c>
    </row>
    <row r="593" spans="1:26" ht="18.75" customHeight="1">
      <c r="A593" s="7"/>
      <c r="B593" s="209"/>
      <c r="C593" s="87"/>
      <c r="D593" s="10"/>
      <c r="E593" s="8"/>
      <c r="F593" s="17"/>
      <c r="G593" s="7"/>
      <c r="H593" s="15"/>
      <c r="I593" s="82" t="str">
        <f t="shared" si="162"/>
        <v/>
      </c>
      <c r="J593" s="52"/>
      <c r="K593" s="52"/>
      <c r="L593" s="52"/>
      <c r="M593" s="52"/>
      <c r="N593" s="52"/>
      <c r="O593" s="52"/>
      <c r="P593" s="52"/>
      <c r="Q593" s="74"/>
      <c r="R593" s="75"/>
      <c r="S593" s="83"/>
      <c r="T593" s="84"/>
      <c r="U593" s="84"/>
      <c r="X593" s="105"/>
      <c r="Y593" s="106"/>
    </row>
    <row r="594" spans="1:26" ht="18.75" customHeight="1">
      <c r="A594" s="7"/>
      <c r="B594" s="86" t="s">
        <v>9</v>
      </c>
      <c r="C594" s="87"/>
      <c r="D594" s="10" t="s">
        <v>666</v>
      </c>
      <c r="E594" s="8"/>
      <c r="F594" s="17"/>
      <c r="G594" s="7"/>
      <c r="H594" s="15"/>
      <c r="I594" s="82" t="str">
        <f t="shared" si="162"/>
        <v>[남자화장실]</v>
      </c>
      <c r="J594" s="52"/>
      <c r="K594" s="52"/>
      <c r="L594" s="52"/>
      <c r="M594" s="52"/>
      <c r="N594" s="52"/>
      <c r="O594" s="52"/>
      <c r="P594" s="52"/>
      <c r="Q594" s="74"/>
      <c r="R594" s="75"/>
      <c r="S594" s="83"/>
      <c r="T594" s="84"/>
      <c r="U594" s="84"/>
      <c r="X594" s="2"/>
      <c r="Y594" s="78"/>
    </row>
    <row r="595" spans="1:26" s="195" customFormat="1" ht="18.75" customHeight="1">
      <c r="A595" s="7"/>
      <c r="B595" s="206"/>
      <c r="C595" s="87"/>
      <c r="D595" s="10" t="s">
        <v>33</v>
      </c>
      <c r="E595" s="8"/>
      <c r="F595" s="10" t="s">
        <v>653</v>
      </c>
      <c r="G595" s="7" t="s">
        <v>19</v>
      </c>
      <c r="H595" s="15">
        <f>(63.03+16.68)*0.6</f>
        <v>47.826000000000001</v>
      </c>
      <c r="I595" s="192" t="str">
        <f t="shared" si="162"/>
        <v>시멘트액체방수벽체, THK=21mm㎡</v>
      </c>
      <c r="J595" s="52"/>
      <c r="K595" s="52" t="str">
        <f>IF(J595="","",TRUNC(J595*$H595,0))</f>
        <v/>
      </c>
      <c r="L595" s="52"/>
      <c r="M595" s="52" t="str">
        <f>IF(L595="","",TRUNC(L595*$H595,0))</f>
        <v/>
      </c>
      <c r="N595" s="52"/>
      <c r="O595" s="52" t="str">
        <f>IF(N595="","",TRUNC(N595*$H595,0))</f>
        <v/>
      </c>
      <c r="P595" s="52">
        <f>SUM(K595,M595,O595)</f>
        <v>0</v>
      </c>
      <c r="Q595" s="74"/>
      <c r="R595" s="75" t="str">
        <f>"제"&amp;VLOOKUP($I:$I,[4]목록!$A:$M,2,FALSE)&amp;"호표"</f>
        <v>제63호표</v>
      </c>
      <c r="S595" s="197"/>
      <c r="T595" s="198"/>
      <c r="U595" s="198"/>
      <c r="X595" s="199"/>
      <c r="Y595" s="204" t="s">
        <v>654</v>
      </c>
      <c r="Z595" s="201"/>
    </row>
    <row r="596" spans="1:26" s="195" customFormat="1" ht="18.75" customHeight="1">
      <c r="A596" s="7"/>
      <c r="B596" s="206"/>
      <c r="C596" s="87"/>
      <c r="D596" s="10" t="s">
        <v>79</v>
      </c>
      <c r="E596" s="8"/>
      <c r="F596" s="10" t="s">
        <v>81</v>
      </c>
      <c r="G596" s="7" t="s">
        <v>19</v>
      </c>
      <c r="H596" s="15">
        <f>(63.03+16.68)*0.6</f>
        <v>47.826000000000001</v>
      </c>
      <c r="I596" s="192" t="str">
        <f t="shared" si="162"/>
        <v>우레탄계도막방수(비노출)T=3, 수직부 및 특별㎡</v>
      </c>
      <c r="J596" s="52"/>
      <c r="K596" s="52" t="str">
        <f>IF(J596="","",TRUNC(J596*$H596,0))</f>
        <v/>
      </c>
      <c r="L596" s="52"/>
      <c r="M596" s="52" t="str">
        <f>IF(L596="","",TRUNC(L596*$H596,0))</f>
        <v/>
      </c>
      <c r="N596" s="52"/>
      <c r="O596" s="52" t="str">
        <f>IF(N596="","",TRUNC(N596*$H596,0))</f>
        <v/>
      </c>
      <c r="P596" s="52">
        <f>SUM(K596,M596,O596)</f>
        <v>0</v>
      </c>
      <c r="Q596" s="74"/>
      <c r="R596" s="75" t="str">
        <f>"제"&amp;VLOOKUP($I:$I,[4]목록!$A:$M,2,FALSE)&amp;"호표"</f>
        <v>제60호표</v>
      </c>
      <c r="S596" s="197"/>
      <c r="T596" s="198"/>
      <c r="U596" s="198"/>
      <c r="X596" s="199"/>
      <c r="Y596" s="204" t="s">
        <v>679</v>
      </c>
      <c r="Z596" s="201"/>
    </row>
    <row r="597" spans="1:26" s="195" customFormat="1" ht="18.75" customHeight="1">
      <c r="A597" s="7"/>
      <c r="B597" s="206"/>
      <c r="C597" s="87"/>
      <c r="D597" s="10" t="s">
        <v>83</v>
      </c>
      <c r="E597" s="8"/>
      <c r="F597" s="10" t="s">
        <v>84</v>
      </c>
      <c r="G597" s="7" t="s">
        <v>19</v>
      </c>
      <c r="H597" s="15">
        <v>79.709999999999994</v>
      </c>
      <c r="I597" s="192" t="str">
        <f t="shared" si="162"/>
        <v>타일 바탕고르기벽체, THK=18mm㎡</v>
      </c>
      <c r="J597" s="52"/>
      <c r="K597" s="52" t="str">
        <f>IF(J597="","",TRUNC(J597*$H597,0))</f>
        <v/>
      </c>
      <c r="L597" s="52"/>
      <c r="M597" s="52" t="str">
        <f>IF(L597="","",TRUNC(L597*$H597,0))</f>
        <v/>
      </c>
      <c r="N597" s="52"/>
      <c r="O597" s="52" t="str">
        <f>IF(N597="","",TRUNC(N597*$H597,0))</f>
        <v/>
      </c>
      <c r="P597" s="52">
        <f>SUM(K597,M597,O597)</f>
        <v>0</v>
      </c>
      <c r="Q597" s="74"/>
      <c r="R597" s="75" t="str">
        <f>"제"&amp;VLOOKUP($I:$I,[4]목록!$A:$M,2,FALSE)&amp;"호표"</f>
        <v>제65호표</v>
      </c>
      <c r="S597" s="197"/>
      <c r="T597" s="198"/>
      <c r="U597" s="198"/>
      <c r="X597" s="199"/>
      <c r="Y597" s="130" t="s">
        <v>678</v>
      </c>
      <c r="Z597" s="201"/>
    </row>
    <row r="598" spans="1:26" ht="18.75" customHeight="1">
      <c r="A598" s="7"/>
      <c r="B598" s="206"/>
      <c r="C598" s="87"/>
      <c r="D598" s="10" t="s">
        <v>253</v>
      </c>
      <c r="E598" s="8"/>
      <c r="F598" s="10" t="s">
        <v>278</v>
      </c>
      <c r="G598" s="7" t="s">
        <v>19</v>
      </c>
      <c r="H598" s="15">
        <v>69.333000000000013</v>
      </c>
      <c r="I598" s="82" t="str">
        <f t="shared" si="162"/>
        <v>타일자재TL-10, 600X600X10T, 지정사양㎡</v>
      </c>
      <c r="J598" s="52"/>
      <c r="K598" s="52" t="str">
        <f>IF(J598="","",TRUNC(J598*$H598,0))</f>
        <v/>
      </c>
      <c r="L598" s="52"/>
      <c r="M598" s="52" t="str">
        <f>IF(L598="","",TRUNC(L598*$H598,0))</f>
        <v/>
      </c>
      <c r="N598" s="52"/>
      <c r="O598" s="52" t="str">
        <f>IF(N598="","",TRUNC(N598*$H598,0))</f>
        <v/>
      </c>
      <c r="P598" s="52">
        <f>SUM(K598,M598,O598)</f>
        <v>0</v>
      </c>
      <c r="Q598" s="74"/>
      <c r="R598" s="75" t="str">
        <f>"단가"&amp;VLOOKUP($I:$I,[4]단가!$A:$B,2,FALSE)&amp;"번"</f>
        <v>단가213번</v>
      </c>
      <c r="S598" s="83"/>
      <c r="T598" s="84"/>
      <c r="U598" s="84"/>
      <c r="X598" s="2"/>
      <c r="Y598" s="130" t="s">
        <v>668</v>
      </c>
    </row>
    <row r="599" spans="1:26" ht="18.75" customHeight="1">
      <c r="A599" s="7"/>
      <c r="B599" s="206"/>
      <c r="C599" s="87"/>
      <c r="D599" s="10" t="s">
        <v>253</v>
      </c>
      <c r="E599" s="8"/>
      <c r="F599" s="10" t="s">
        <v>279</v>
      </c>
      <c r="G599" s="7" t="s">
        <v>19</v>
      </c>
      <c r="H599" s="15">
        <v>16.68</v>
      </c>
      <c r="I599" s="192" t="str">
        <f>CONCATENATE(D599,F599,G599)</f>
        <v>타일자재TL-11, 600X600X10T, 지정사양㎡</v>
      </c>
      <c r="J599" s="52"/>
      <c r="K599" s="52" t="str">
        <f>IF(J599="","",TRUNC(J599*$H599,0))</f>
        <v/>
      </c>
      <c r="L599" s="52"/>
      <c r="M599" s="52" t="str">
        <f>IF(L599="","",TRUNC(L599*$H599,0))</f>
        <v/>
      </c>
      <c r="N599" s="52"/>
      <c r="O599" s="52" t="str">
        <f>IF(N599="","",TRUNC(N599*$H599,0))</f>
        <v/>
      </c>
      <c r="P599" s="52">
        <f>SUM(K599,M599,O599)</f>
        <v>0</v>
      </c>
      <c r="Q599" s="74"/>
      <c r="R599" s="75" t="str">
        <f>"단가"&amp;VLOOKUP($I:$I,[4]단가!$A:$B,2,FALSE)&amp;"번"</f>
        <v>단가214번</v>
      </c>
      <c r="S599" s="83"/>
      <c r="T599" s="84"/>
      <c r="U599" s="84"/>
      <c r="X599" s="2"/>
      <c r="Y599" s="130" t="s">
        <v>669</v>
      </c>
    </row>
    <row r="600" spans="1:26" ht="18.75" customHeight="1">
      <c r="A600" s="7"/>
      <c r="B600" s="206"/>
      <c r="C600" s="87"/>
      <c r="D600" s="10" t="s">
        <v>269</v>
      </c>
      <c r="E600" s="8"/>
      <c r="F600" s="10" t="s">
        <v>115</v>
      </c>
      <c r="G600" s="7" t="s">
        <v>19</v>
      </c>
      <c r="H600" s="15">
        <v>79.709999999999994</v>
      </c>
      <c r="I600" s="192" t="str">
        <f t="shared" ref="I600:I614" si="163">CONCATENATE(D600,F600,G600)</f>
        <v>벽체 타일붙이기(부자재,줄눈포함)지정타일, 400*600각 이상㎡</v>
      </c>
      <c r="J600" s="52"/>
      <c r="K600" s="52" t="str">
        <f t="shared" ref="K600:K609" si="164">IF(J600="","",TRUNC(J600*$H600,0))</f>
        <v/>
      </c>
      <c r="L600" s="52"/>
      <c r="M600" s="52" t="str">
        <f t="shared" ref="M600:M609" si="165">IF(L600="","",TRUNC(L600*$H600,0))</f>
        <v/>
      </c>
      <c r="N600" s="52"/>
      <c r="O600" s="52" t="str">
        <f t="shared" ref="O600:O609" si="166">IF(N600="","",TRUNC(N600*$H600,0))</f>
        <v/>
      </c>
      <c r="P600" s="52">
        <f t="shared" ref="P600:P609" si="167">SUM(K600,M600,O600)</f>
        <v>0</v>
      </c>
      <c r="Q600" s="74"/>
      <c r="R600" s="75" t="str">
        <f>"제"&amp;VLOOKUP($I:$I,[4]목록!$A:$M,2,FALSE)&amp;"호표"</f>
        <v>제69호표</v>
      </c>
      <c r="S600" s="83"/>
      <c r="T600" s="84"/>
      <c r="U600" s="84"/>
      <c r="X600" s="2"/>
      <c r="Y600" s="130" t="s">
        <v>670</v>
      </c>
    </row>
    <row r="601" spans="1:26" ht="18.75" customHeight="1">
      <c r="A601" s="7"/>
      <c r="B601" s="206"/>
      <c r="C601" s="87"/>
      <c r="D601" s="19" t="s">
        <v>667</v>
      </c>
      <c r="E601" s="8"/>
      <c r="F601" s="10" t="s">
        <v>680</v>
      </c>
      <c r="G601" s="7" t="s">
        <v>20</v>
      </c>
      <c r="H601" s="15">
        <v>20.65</v>
      </c>
      <c r="I601" s="192" t="str">
        <f t="shared" si="163"/>
        <v>유리 칸막이 몰딩MT-06,W(20+10+20+10)m</v>
      </c>
      <c r="J601" s="52"/>
      <c r="K601" s="52" t="str">
        <f t="shared" si="164"/>
        <v/>
      </c>
      <c r="L601" s="52"/>
      <c r="M601" s="52" t="str">
        <f t="shared" si="165"/>
        <v/>
      </c>
      <c r="N601" s="52"/>
      <c r="O601" s="52" t="str">
        <f t="shared" si="166"/>
        <v/>
      </c>
      <c r="P601" s="52">
        <f t="shared" si="167"/>
        <v>0</v>
      </c>
      <c r="Q601" s="74"/>
      <c r="R601" s="75" t="str">
        <f>"제"&amp;VLOOKUP($I:$I,[4]목록!$A:$M,2,FALSE)&amp;"호표"</f>
        <v>제171호표</v>
      </c>
      <c r="S601" s="83"/>
      <c r="T601" s="84"/>
      <c r="U601" s="84"/>
      <c r="X601" s="2"/>
      <c r="Y601" s="130" t="s">
        <v>671</v>
      </c>
    </row>
    <row r="602" spans="1:26" ht="18.75" customHeight="1">
      <c r="A602" s="7"/>
      <c r="B602" s="206"/>
      <c r="C602" s="87"/>
      <c r="D602" s="53" t="s">
        <v>591</v>
      </c>
      <c r="E602" s="45"/>
      <c r="F602" s="29" t="s">
        <v>56</v>
      </c>
      <c r="G602" s="54" t="s">
        <v>19</v>
      </c>
      <c r="H602" s="15">
        <v>6.93</v>
      </c>
      <c r="I602" s="192" t="str">
        <f t="shared" si="163"/>
        <v>BRONZE GLASS SATIN(GL-06)THK=5mm㎡</v>
      </c>
      <c r="J602" s="52"/>
      <c r="K602" s="52" t="str">
        <f t="shared" si="164"/>
        <v/>
      </c>
      <c r="L602" s="52"/>
      <c r="M602" s="52" t="str">
        <f t="shared" si="165"/>
        <v/>
      </c>
      <c r="N602" s="52"/>
      <c r="O602" s="52" t="str">
        <f t="shared" si="166"/>
        <v/>
      </c>
      <c r="P602" s="52">
        <f t="shared" si="167"/>
        <v>0</v>
      </c>
      <c r="Q602" s="74"/>
      <c r="R602" s="75" t="str">
        <f>"제"&amp;VLOOKUP($I:$I,[4]목록!$A:$M,2,FALSE)&amp;"호표"</f>
        <v>제242호표</v>
      </c>
      <c r="S602" s="83"/>
      <c r="T602" s="84"/>
      <c r="U602" s="84"/>
      <c r="X602" s="2"/>
      <c r="Y602" s="130" t="s">
        <v>672</v>
      </c>
    </row>
    <row r="603" spans="1:26" ht="18.75" customHeight="1">
      <c r="A603" s="7"/>
      <c r="B603" s="206"/>
      <c r="C603" s="87"/>
      <c r="D603" s="19" t="s">
        <v>1499</v>
      </c>
      <c r="E603" s="8"/>
      <c r="F603" s="9" t="s">
        <v>989</v>
      </c>
      <c r="G603" s="7" t="s">
        <v>19</v>
      </c>
      <c r="H603" s="15">
        <v>32.68</v>
      </c>
      <c r="I603" s="192" t="str">
        <f t="shared" si="163"/>
        <v>큐비클CU-02, MT-06, 설치포함㎡</v>
      </c>
      <c r="J603" s="52"/>
      <c r="K603" s="52" t="str">
        <f t="shared" si="164"/>
        <v/>
      </c>
      <c r="L603" s="52"/>
      <c r="M603" s="52" t="str">
        <f t="shared" si="165"/>
        <v/>
      </c>
      <c r="N603" s="52"/>
      <c r="O603" s="52" t="str">
        <f t="shared" si="166"/>
        <v/>
      </c>
      <c r="P603" s="52">
        <f t="shared" si="167"/>
        <v>0</v>
      </c>
      <c r="Q603" s="74"/>
      <c r="R603" s="75" t="str">
        <f>"단가"&amp;VLOOKUP($I:$I,[4]단가!$A:$B,2,FALSE)&amp;"번"</f>
        <v>단가261번</v>
      </c>
      <c r="S603" s="83"/>
      <c r="T603" s="84"/>
      <c r="U603" s="84"/>
      <c r="X603" s="2"/>
      <c r="Y603" s="130" t="s">
        <v>673</v>
      </c>
    </row>
    <row r="604" spans="1:26" ht="18.75" customHeight="1">
      <c r="A604" s="7"/>
      <c r="B604" s="206" t="s">
        <v>681</v>
      </c>
      <c r="C604" s="87"/>
      <c r="D604" s="53" t="s">
        <v>996</v>
      </c>
      <c r="E604" s="45"/>
      <c r="F604" s="29" t="s">
        <v>997</v>
      </c>
      <c r="G604" s="54" t="s">
        <v>19</v>
      </c>
      <c r="H604" s="15">
        <v>3.3</v>
      </c>
      <c r="I604" s="192" t="str">
        <f t="shared" si="163"/>
        <v>아연도 각파이프구조틀ㅁ-40*40*1.6T(S),@450㎡</v>
      </c>
      <c r="J604" s="52"/>
      <c r="K604" s="52" t="str">
        <f t="shared" si="164"/>
        <v/>
      </c>
      <c r="L604" s="52"/>
      <c r="M604" s="52" t="str">
        <f t="shared" si="165"/>
        <v/>
      </c>
      <c r="N604" s="52"/>
      <c r="O604" s="52" t="str">
        <f t="shared" si="166"/>
        <v/>
      </c>
      <c r="P604" s="52">
        <f t="shared" si="167"/>
        <v>0</v>
      </c>
      <c r="Q604" s="74"/>
      <c r="R604" s="75" t="str">
        <f>"제"&amp;VLOOKUP($I:$I,[4]목록!$A:$M,2,FALSE)&amp;"호표"</f>
        <v>제124호표</v>
      </c>
      <c r="S604" s="83"/>
      <c r="T604" s="84"/>
      <c r="U604" s="84"/>
      <c r="X604" s="2"/>
      <c r="Y604" s="130" t="s">
        <v>674</v>
      </c>
    </row>
    <row r="605" spans="1:26" ht="18.75" customHeight="1">
      <c r="A605" s="7"/>
      <c r="B605" s="206" t="s">
        <v>681</v>
      </c>
      <c r="C605" s="87"/>
      <c r="D605" s="53" t="s">
        <v>999</v>
      </c>
      <c r="E605" s="45"/>
      <c r="F605" s="29" t="s">
        <v>1000</v>
      </c>
      <c r="G605" s="54" t="s">
        <v>19</v>
      </c>
      <c r="H605" s="15">
        <v>3.3</v>
      </c>
      <c r="I605" s="192" t="str">
        <f t="shared" si="163"/>
        <v>내수합판보강THK=12mm * 1PLY㎡</v>
      </c>
      <c r="J605" s="52"/>
      <c r="K605" s="52" t="str">
        <f t="shared" si="164"/>
        <v/>
      </c>
      <c r="L605" s="52"/>
      <c r="M605" s="52" t="str">
        <f t="shared" si="165"/>
        <v/>
      </c>
      <c r="N605" s="52"/>
      <c r="O605" s="52" t="str">
        <f t="shared" si="166"/>
        <v/>
      </c>
      <c r="P605" s="52">
        <f t="shared" si="167"/>
        <v>0</v>
      </c>
      <c r="Q605" s="74"/>
      <c r="R605" s="75" t="str">
        <f>"제"&amp;VLOOKUP($I:$I,[4]목록!$A:$M,2,FALSE)&amp;"호표"</f>
        <v>제82호표</v>
      </c>
      <c r="S605" s="83"/>
      <c r="T605" s="84"/>
      <c r="U605" s="84"/>
      <c r="X605" s="2"/>
      <c r="Y605" s="130" t="s">
        <v>674</v>
      </c>
    </row>
    <row r="606" spans="1:26" ht="18.75" customHeight="1">
      <c r="A606" s="7"/>
      <c r="B606" s="206" t="s">
        <v>681</v>
      </c>
      <c r="C606" s="87"/>
      <c r="D606" s="19" t="s">
        <v>577</v>
      </c>
      <c r="E606" s="8"/>
      <c r="F606" s="9" t="s">
        <v>1001</v>
      </c>
      <c r="G606" s="7" t="s">
        <v>19</v>
      </c>
      <c r="H606" s="15">
        <v>3.3</v>
      </c>
      <c r="I606" s="82" t="str">
        <f t="shared" si="163"/>
        <v>지정석재마감ST-05, THK=20mm㎡</v>
      </c>
      <c r="J606" s="52"/>
      <c r="K606" s="52" t="str">
        <f t="shared" si="164"/>
        <v/>
      </c>
      <c r="L606" s="52"/>
      <c r="M606" s="52" t="str">
        <f t="shared" si="165"/>
        <v/>
      </c>
      <c r="N606" s="52"/>
      <c r="O606" s="52" t="str">
        <f t="shared" si="166"/>
        <v/>
      </c>
      <c r="P606" s="52">
        <f t="shared" si="167"/>
        <v>0</v>
      </c>
      <c r="Q606" s="74"/>
      <c r="R606" s="75" t="str">
        <f>"제"&amp;VLOOKUP($I:$I,[4]목록!$A:$M,2,FALSE)&amp;"호표"</f>
        <v>제78호표</v>
      </c>
      <c r="S606" s="83"/>
      <c r="T606" s="84"/>
      <c r="U606" s="84"/>
      <c r="X606" s="2"/>
      <c r="Y606" s="130" t="s">
        <v>674</v>
      </c>
    </row>
    <row r="607" spans="1:26" ht="18.75" customHeight="1">
      <c r="A607" s="7"/>
      <c r="B607" s="206" t="s">
        <v>682</v>
      </c>
      <c r="C607" s="87"/>
      <c r="D607" s="53" t="s">
        <v>996</v>
      </c>
      <c r="E607" s="45"/>
      <c r="F607" s="29" t="s">
        <v>997</v>
      </c>
      <c r="G607" s="54" t="s">
        <v>19</v>
      </c>
      <c r="H607" s="15">
        <v>3.2</v>
      </c>
      <c r="I607" s="82" t="str">
        <f t="shared" si="163"/>
        <v>아연도 각파이프구조틀ㅁ-40*40*1.6T(S),@450㎡</v>
      </c>
      <c r="J607" s="52"/>
      <c r="K607" s="52" t="str">
        <f t="shared" si="164"/>
        <v/>
      </c>
      <c r="L607" s="52"/>
      <c r="M607" s="52" t="str">
        <f t="shared" si="165"/>
        <v/>
      </c>
      <c r="N607" s="52"/>
      <c r="O607" s="52" t="str">
        <f t="shared" si="166"/>
        <v/>
      </c>
      <c r="P607" s="52">
        <f t="shared" si="167"/>
        <v>0</v>
      </c>
      <c r="Q607" s="74"/>
      <c r="R607" s="75" t="str">
        <f>"제"&amp;VLOOKUP($I:$I,[4]목록!$A:$M,2,FALSE)&amp;"호표"</f>
        <v>제124호표</v>
      </c>
      <c r="S607" s="83"/>
      <c r="T607" s="84"/>
      <c r="U607" s="84"/>
      <c r="X607" s="2"/>
      <c r="Y607" s="130" t="s">
        <v>675</v>
      </c>
    </row>
    <row r="608" spans="1:26" ht="18.75" customHeight="1">
      <c r="A608" s="7"/>
      <c r="B608" s="206" t="s">
        <v>682</v>
      </c>
      <c r="C608" s="87"/>
      <c r="D608" s="10" t="s">
        <v>998</v>
      </c>
      <c r="E608" s="8"/>
      <c r="F608" s="10" t="s">
        <v>221</v>
      </c>
      <c r="G608" s="54" t="s">
        <v>19</v>
      </c>
      <c r="H608" s="15">
        <v>3.2</v>
      </c>
      <c r="I608" s="82" t="str">
        <f t="shared" si="163"/>
        <v>합판보강T=9*1PLY㎡</v>
      </c>
      <c r="J608" s="52"/>
      <c r="K608" s="52" t="str">
        <f t="shared" si="164"/>
        <v/>
      </c>
      <c r="L608" s="52"/>
      <c r="M608" s="52" t="str">
        <f t="shared" si="165"/>
        <v/>
      </c>
      <c r="N608" s="52"/>
      <c r="O608" s="52" t="str">
        <f t="shared" si="166"/>
        <v/>
      </c>
      <c r="P608" s="52">
        <f t="shared" si="167"/>
        <v>0</v>
      </c>
      <c r="Q608" s="74"/>
      <c r="R608" s="75" t="str">
        <f>"제"&amp;VLOOKUP($I:$I,[4]목록!$A:$M,2,FALSE)&amp;"호표"</f>
        <v>제80호표</v>
      </c>
      <c r="S608" s="83"/>
      <c r="T608" s="84"/>
      <c r="U608" s="84"/>
      <c r="X608" s="2"/>
      <c r="Y608" s="130" t="s">
        <v>675</v>
      </c>
    </row>
    <row r="609" spans="1:25" ht="18.75" customHeight="1">
      <c r="A609" s="7"/>
      <c r="B609" s="206" t="s">
        <v>682</v>
      </c>
      <c r="C609" s="87"/>
      <c r="D609" s="19" t="s">
        <v>641</v>
      </c>
      <c r="E609" s="8"/>
      <c r="F609" s="9" t="s">
        <v>1002</v>
      </c>
      <c r="G609" s="7" t="s">
        <v>20</v>
      </c>
      <c r="H609" s="15">
        <v>7.26</v>
      </c>
      <c r="I609" s="82" t="str">
        <f t="shared" si="163"/>
        <v>은경 간접등박스(은경몰딩포함)MT-05,W(120+50+20+10+10)m</v>
      </c>
      <c r="J609" s="52"/>
      <c r="K609" s="52" t="str">
        <f t="shared" si="164"/>
        <v/>
      </c>
      <c r="L609" s="52"/>
      <c r="M609" s="52" t="str">
        <f t="shared" si="165"/>
        <v/>
      </c>
      <c r="N609" s="52"/>
      <c r="O609" s="52" t="str">
        <f t="shared" si="166"/>
        <v/>
      </c>
      <c r="P609" s="52">
        <f t="shared" si="167"/>
        <v>0</v>
      </c>
      <c r="Q609" s="74"/>
      <c r="R609" s="75" t="str">
        <f>"제"&amp;VLOOKUP($I:$I,[4]목록!$A:$M,2,FALSE)&amp;"호표"</f>
        <v>제169호표</v>
      </c>
      <c r="S609" s="83"/>
      <c r="T609" s="84"/>
      <c r="U609" s="84"/>
      <c r="X609" s="2"/>
      <c r="Y609" s="130" t="s">
        <v>676</v>
      </c>
    </row>
    <row r="610" spans="1:25" ht="18.75" customHeight="1">
      <c r="A610" s="7"/>
      <c r="B610" s="206"/>
      <c r="C610" s="87"/>
      <c r="D610" s="19" t="s">
        <v>1500</v>
      </c>
      <c r="E610" s="8"/>
      <c r="F610" s="9" t="s">
        <v>623</v>
      </c>
      <c r="G610" s="7" t="s">
        <v>20</v>
      </c>
      <c r="H610" s="15">
        <v>16.18</v>
      </c>
      <c r="I610" s="82" t="str">
        <f t="shared" si="163"/>
        <v>두겁대AS-07m</v>
      </c>
      <c r="J610" s="52"/>
      <c r="K610" s="52" t="str">
        <f>IF(J610="","",TRUNC(J610*$H610,0))</f>
        <v/>
      </c>
      <c r="L610" s="52"/>
      <c r="M610" s="52" t="str">
        <f>IF(L610="","",TRUNC(L610*$H610,0))</f>
        <v/>
      </c>
      <c r="N610" s="52"/>
      <c r="O610" s="52" t="str">
        <f>IF(N610="","",TRUNC(N610*$H610,0))</f>
        <v/>
      </c>
      <c r="P610" s="52">
        <f>SUM(K610,M610,O610)</f>
        <v>0</v>
      </c>
      <c r="Q610" s="74"/>
      <c r="R610" s="75" t="str">
        <f>"단가"&amp;VLOOKUP($I:$I,[4]단가!$A:$B,2,FALSE)&amp;"번"</f>
        <v>단가254번</v>
      </c>
      <c r="S610" s="83"/>
      <c r="T610" s="84"/>
      <c r="U610" s="84"/>
      <c r="X610" s="2"/>
      <c r="Y610" s="130" t="s">
        <v>677</v>
      </c>
    </row>
    <row r="611" spans="1:25" ht="18.75" customHeight="1">
      <c r="A611" s="7"/>
      <c r="B611" s="209"/>
      <c r="C611" s="87"/>
      <c r="D611" s="10"/>
      <c r="E611" s="8"/>
      <c r="F611" s="17"/>
      <c r="G611" s="7"/>
      <c r="H611" s="15"/>
      <c r="I611" s="82" t="str">
        <f t="shared" si="163"/>
        <v/>
      </c>
      <c r="J611" s="52"/>
      <c r="K611" s="52"/>
      <c r="L611" s="52"/>
      <c r="M611" s="52"/>
      <c r="N611" s="52"/>
      <c r="O611" s="52"/>
      <c r="P611" s="52"/>
      <c r="Q611" s="74"/>
      <c r="R611" s="75"/>
      <c r="S611" s="83"/>
      <c r="T611" s="84"/>
      <c r="U611" s="84"/>
      <c r="X611" s="105"/>
      <c r="Y611" s="106"/>
    </row>
    <row r="612" spans="1:25" ht="18.75" customHeight="1">
      <c r="A612" s="7"/>
      <c r="B612" s="86" t="s">
        <v>9</v>
      </c>
      <c r="C612" s="87"/>
      <c r="D612" s="10" t="s">
        <v>686</v>
      </c>
      <c r="E612" s="8"/>
      <c r="F612" s="17"/>
      <c r="G612" s="7"/>
      <c r="H612" s="15"/>
      <c r="I612" s="82" t="str">
        <f t="shared" si="163"/>
        <v>[수유실]</v>
      </c>
      <c r="J612" s="52"/>
      <c r="K612" s="52"/>
      <c r="L612" s="52"/>
      <c r="M612" s="52"/>
      <c r="N612" s="52"/>
      <c r="O612" s="52"/>
      <c r="P612" s="52"/>
      <c r="Q612" s="74"/>
      <c r="R612" s="75"/>
      <c r="S612" s="83"/>
      <c r="T612" s="84"/>
      <c r="U612" s="84"/>
      <c r="X612" s="2"/>
      <c r="Y612" s="78"/>
    </row>
    <row r="613" spans="1:25" ht="18.75" customHeight="1">
      <c r="A613" s="7"/>
      <c r="B613" s="206"/>
      <c r="C613" s="87"/>
      <c r="D613" s="10" t="s">
        <v>253</v>
      </c>
      <c r="E613" s="8"/>
      <c r="F613" s="10" t="s">
        <v>286</v>
      </c>
      <c r="G613" s="7" t="s">
        <v>19</v>
      </c>
      <c r="H613" s="15">
        <v>43.923000000000002</v>
      </c>
      <c r="I613" s="192" t="str">
        <f t="shared" si="163"/>
        <v>타일자재TL-20, 300X600X9T, 지정사양㎡</v>
      </c>
      <c r="J613" s="52"/>
      <c r="K613" s="52" t="str">
        <f>IF(J613="","",TRUNC(J613*$H613,0))</f>
        <v/>
      </c>
      <c r="L613" s="52"/>
      <c r="M613" s="52" t="str">
        <f>IF(L613="","",TRUNC(L613*$H613,0))</f>
        <v/>
      </c>
      <c r="N613" s="52"/>
      <c r="O613" s="52" t="str">
        <f>IF(N613="","",TRUNC(N613*$H613,0))</f>
        <v/>
      </c>
      <c r="P613" s="52">
        <f>SUM(K613,M613,O613)</f>
        <v>0</v>
      </c>
      <c r="Q613" s="74"/>
      <c r="R613" s="75" t="str">
        <f>"단가"&amp;VLOOKUP($I:$I,[4]단가!$A:$B,2,FALSE)&amp;"번"</f>
        <v>단가223번</v>
      </c>
      <c r="S613" s="83"/>
      <c r="T613" s="84"/>
      <c r="U613" s="84"/>
      <c r="X613" s="2"/>
      <c r="Y613" s="130" t="s">
        <v>689</v>
      </c>
    </row>
    <row r="614" spans="1:25" ht="18.75" customHeight="1">
      <c r="A614" s="7"/>
      <c r="B614" s="206"/>
      <c r="C614" s="87"/>
      <c r="D614" s="19" t="s">
        <v>590</v>
      </c>
      <c r="E614" s="8"/>
      <c r="F614" s="9" t="s">
        <v>685</v>
      </c>
      <c r="G614" s="7" t="s">
        <v>19</v>
      </c>
      <c r="H614" s="15">
        <v>39.93</v>
      </c>
      <c r="I614" s="192" t="str">
        <f t="shared" si="163"/>
        <v>벽체 타일붙이기(부자재,줄눈포함)지정타일, 400*600각 미만㎡</v>
      </c>
      <c r="J614" s="52"/>
      <c r="K614" s="52" t="str">
        <f>IF(J614="","",TRUNC(J614*$H614,0))</f>
        <v/>
      </c>
      <c r="L614" s="52"/>
      <c r="M614" s="52" t="str">
        <f>IF(L614="","",TRUNC(L614*$H614,0))</f>
        <v/>
      </c>
      <c r="N614" s="52"/>
      <c r="O614" s="52" t="str">
        <f>IF(N614="","",TRUNC(N614*$H614,0))</f>
        <v/>
      </c>
      <c r="P614" s="52">
        <f>SUM(K614,M614,O614)</f>
        <v>0</v>
      </c>
      <c r="Q614" s="74"/>
      <c r="R614" s="75" t="str">
        <f>"제"&amp;VLOOKUP($I:$I,[4]목록!$A:$M,2,FALSE)&amp;"호표"</f>
        <v>제68호표</v>
      </c>
      <c r="S614" s="83"/>
      <c r="T614" s="84"/>
      <c r="U614" s="84"/>
      <c r="X614" s="2"/>
      <c r="Y614" s="130" t="s">
        <v>689</v>
      </c>
    </row>
    <row r="615" spans="1:25" ht="18.75" customHeight="1">
      <c r="A615" s="7"/>
      <c r="B615" s="206"/>
      <c r="C615" s="87"/>
      <c r="D615" s="10" t="s">
        <v>683</v>
      </c>
      <c r="E615" s="8"/>
      <c r="F615" s="10" t="s">
        <v>684</v>
      </c>
      <c r="G615" s="7" t="s">
        <v>19</v>
      </c>
      <c r="H615" s="15">
        <v>1.87</v>
      </c>
      <c r="I615" s="192" t="str">
        <f t="shared" ref="I615:I622" si="168">CONCATENATE(D615,F615,G615)</f>
        <v>커튼천정매립 레일포함㎡</v>
      </c>
      <c r="J615" s="52"/>
      <c r="K615" s="52" t="str">
        <f>IF(J615="","",TRUNC(J615*$H615,0))</f>
        <v/>
      </c>
      <c r="L615" s="52"/>
      <c r="M615" s="52" t="str">
        <f>IF(L615="","",TRUNC(L615*$H615,0))</f>
        <v/>
      </c>
      <c r="N615" s="52"/>
      <c r="O615" s="52" t="str">
        <f>IF(N615="","",TRUNC(N615*$H615,0))</f>
        <v/>
      </c>
      <c r="P615" s="52">
        <f>SUM(K615,M615,O615)</f>
        <v>0</v>
      </c>
      <c r="Q615" s="74"/>
      <c r="R615" s="75" t="str">
        <f>"단가"&amp;VLOOKUP($I:$I,[4]단가!$A:$B,2,FALSE)&amp;"번"</f>
        <v>단가256번</v>
      </c>
      <c r="S615" s="83"/>
      <c r="T615" s="84"/>
      <c r="U615" s="84"/>
      <c r="X615" s="2"/>
      <c r="Y615" s="106" t="s">
        <v>690</v>
      </c>
    </row>
    <row r="616" spans="1:25" ht="18.75" customHeight="1">
      <c r="A616" s="7"/>
      <c r="B616" s="209"/>
      <c r="C616" s="87"/>
      <c r="D616" s="10"/>
      <c r="E616" s="8"/>
      <c r="F616" s="17"/>
      <c r="G616" s="7"/>
      <c r="H616" s="15"/>
      <c r="I616" s="82" t="str">
        <f t="shared" si="168"/>
        <v/>
      </c>
      <c r="J616" s="52"/>
      <c r="K616" s="52"/>
      <c r="L616" s="52"/>
      <c r="M616" s="52"/>
      <c r="N616" s="52"/>
      <c r="O616" s="52"/>
      <c r="P616" s="52"/>
      <c r="Q616" s="74"/>
      <c r="R616" s="75"/>
      <c r="S616" s="83"/>
      <c r="T616" s="84"/>
      <c r="U616" s="84"/>
      <c r="X616" s="105"/>
      <c r="Y616" s="78"/>
    </row>
    <row r="617" spans="1:25" ht="18.75" customHeight="1">
      <c r="A617" s="7"/>
      <c r="B617" s="86" t="s">
        <v>9</v>
      </c>
      <c r="C617" s="87"/>
      <c r="D617" s="10" t="s">
        <v>687</v>
      </c>
      <c r="E617" s="8"/>
      <c r="F617" s="17"/>
      <c r="G617" s="7"/>
      <c r="H617" s="15"/>
      <c r="I617" s="82" t="str">
        <f t="shared" si="168"/>
        <v>[자모실, 자모실 복도]</v>
      </c>
      <c r="J617" s="52"/>
      <c r="K617" s="52"/>
      <c r="L617" s="52"/>
      <c r="M617" s="52"/>
      <c r="N617" s="52"/>
      <c r="O617" s="52"/>
      <c r="P617" s="52"/>
      <c r="Q617" s="74"/>
      <c r="R617" s="75"/>
      <c r="S617" s="83"/>
      <c r="T617" s="84"/>
      <c r="U617" s="84"/>
      <c r="X617" s="2"/>
      <c r="Y617" s="78"/>
    </row>
    <row r="618" spans="1:25" ht="18.75" customHeight="1">
      <c r="A618" s="7"/>
      <c r="B618" s="206"/>
      <c r="C618" s="87"/>
      <c r="D618" s="19" t="s">
        <v>53</v>
      </c>
      <c r="E618" s="8"/>
      <c r="F618" s="9" t="s">
        <v>303</v>
      </c>
      <c r="G618" s="7" t="s">
        <v>20</v>
      </c>
      <c r="H618" s="15">
        <v>34.81</v>
      </c>
      <c r="I618" s="192" t="str">
        <f t="shared" si="168"/>
        <v>걸레받이갈바1.6T,W(80+10+50+8)m</v>
      </c>
      <c r="J618" s="52"/>
      <c r="K618" s="52" t="str">
        <f t="shared" ref="K618:K623" si="169">IF(J618="","",TRUNC(J618*$H618,0))</f>
        <v/>
      </c>
      <c r="L618" s="52"/>
      <c r="M618" s="52" t="str">
        <f t="shared" ref="M618:M623" si="170">IF(L618="","",TRUNC(L618*$H618,0))</f>
        <v/>
      </c>
      <c r="N618" s="52"/>
      <c r="O618" s="52" t="str">
        <f t="shared" ref="O618:O623" si="171">IF(N618="","",TRUNC(N618*$H618,0))</f>
        <v/>
      </c>
      <c r="P618" s="52">
        <f t="shared" ref="P618:P623" si="172">SUM(K618,M618,O618)</f>
        <v>0</v>
      </c>
      <c r="Q618" s="74"/>
      <c r="R618" s="75" t="str">
        <f>"제"&amp;VLOOKUP($I:$I,[4]목록!$A:$M,2,FALSE)&amp;"호표"</f>
        <v>제192호표</v>
      </c>
      <c r="S618" s="83"/>
      <c r="T618" s="84"/>
      <c r="U618" s="84"/>
      <c r="X618" s="2"/>
      <c r="Y618" s="130">
        <v>34.81</v>
      </c>
    </row>
    <row r="619" spans="1:25" ht="18.75" customHeight="1">
      <c r="A619" s="7"/>
      <c r="B619" s="206"/>
      <c r="C619" s="87"/>
      <c r="D619" s="19" t="s">
        <v>239</v>
      </c>
      <c r="E619" s="8"/>
      <c r="F619" s="9" t="s">
        <v>241</v>
      </c>
      <c r="G619" s="7" t="s">
        <v>20</v>
      </c>
      <c r="H619" s="15">
        <v>34.81</v>
      </c>
      <c r="I619" s="192" t="str">
        <f t="shared" si="168"/>
        <v>걸레받이 도장(PT-02)H100-H50내외, 지정V.P.m</v>
      </c>
      <c r="J619" s="52"/>
      <c r="K619" s="52" t="str">
        <f t="shared" si="169"/>
        <v/>
      </c>
      <c r="L619" s="52"/>
      <c r="M619" s="52" t="str">
        <f t="shared" si="170"/>
        <v/>
      </c>
      <c r="N619" s="52"/>
      <c r="O619" s="52" t="str">
        <f t="shared" si="171"/>
        <v/>
      </c>
      <c r="P619" s="52">
        <f t="shared" si="172"/>
        <v>0</v>
      </c>
      <c r="Q619" s="74"/>
      <c r="R619" s="75" t="str">
        <f>"제"&amp;VLOOKUP($I:$I,[4]목록!$A:$M,2,FALSE)&amp;"호표"</f>
        <v>제229호표</v>
      </c>
      <c r="S619" s="83"/>
      <c r="T619" s="84"/>
      <c r="U619" s="84"/>
      <c r="X619" s="2"/>
      <c r="Y619" s="130">
        <v>34.81</v>
      </c>
    </row>
    <row r="620" spans="1:25" ht="18.75" customHeight="1">
      <c r="A620" s="7"/>
      <c r="B620" s="206"/>
      <c r="C620" s="87"/>
      <c r="D620" s="19" t="s">
        <v>1501</v>
      </c>
      <c r="E620" s="18"/>
      <c r="F620" s="9" t="s">
        <v>1003</v>
      </c>
      <c r="G620" s="7" t="s">
        <v>19</v>
      </c>
      <c r="H620" s="15">
        <v>121.83</v>
      </c>
      <c r="I620" s="192" t="str">
        <f t="shared" si="168"/>
        <v>유공 흡음보드 취부PN-03, THK=9mm㎡</v>
      </c>
      <c r="J620" s="52"/>
      <c r="K620" s="52" t="str">
        <f t="shared" ref="K620" si="173">IF(J620="","",TRUNC(J620*$H620,0))</f>
        <v/>
      </c>
      <c r="L620" s="52"/>
      <c r="M620" s="52" t="str">
        <f t="shared" ref="M620" si="174">IF(L620="","",TRUNC(L620*$H620,0))</f>
        <v/>
      </c>
      <c r="N620" s="52"/>
      <c r="O620" s="52" t="str">
        <f t="shared" ref="O620" si="175">IF(N620="","",TRUNC(N620*$H620,0))</f>
        <v/>
      </c>
      <c r="P620" s="52">
        <f t="shared" ref="P620" si="176">SUM(K620,M620,O620)</f>
        <v>0</v>
      </c>
      <c r="Q620" s="74"/>
      <c r="R620" s="75" t="str">
        <f>"제"&amp;VLOOKUP($I:$I,[4]목록!$A:$M,2,FALSE)&amp;"호표"</f>
        <v>제85호표</v>
      </c>
      <c r="S620" s="83"/>
      <c r="T620" s="84"/>
      <c r="U620" s="84"/>
      <c r="X620" s="2"/>
      <c r="Y620" s="130" t="s">
        <v>688</v>
      </c>
    </row>
    <row r="621" spans="1:25" ht="18.75" customHeight="1">
      <c r="A621" s="7"/>
      <c r="B621" s="206" t="s">
        <v>694</v>
      </c>
      <c r="C621" s="87"/>
      <c r="D621" s="19" t="s">
        <v>692</v>
      </c>
      <c r="E621" s="8"/>
      <c r="F621" s="9" t="s">
        <v>691</v>
      </c>
      <c r="G621" s="7" t="s">
        <v>20</v>
      </c>
      <c r="H621" s="15">
        <v>9.6999999999999993</v>
      </c>
      <c r="I621" s="192" t="str">
        <f t="shared" si="168"/>
        <v>금속프레임갈바1.6T,W(30+20+20+700)m</v>
      </c>
      <c r="J621" s="52"/>
      <c r="K621" s="52" t="str">
        <f t="shared" si="169"/>
        <v/>
      </c>
      <c r="L621" s="52"/>
      <c r="M621" s="52" t="str">
        <f t="shared" si="170"/>
        <v/>
      </c>
      <c r="N621" s="52"/>
      <c r="O621" s="52" t="str">
        <f t="shared" si="171"/>
        <v/>
      </c>
      <c r="P621" s="52">
        <f t="shared" si="172"/>
        <v>0</v>
      </c>
      <c r="Q621" s="74"/>
      <c r="R621" s="75" t="str">
        <f>"제"&amp;VLOOKUP($I:$I,[4]목록!$A:$M,2,FALSE)&amp;"호표"</f>
        <v>제190호표</v>
      </c>
      <c r="S621" s="83"/>
      <c r="T621" s="84"/>
      <c r="U621" s="84"/>
      <c r="X621" s="2"/>
      <c r="Y621" s="130">
        <v>9.6999999999999993</v>
      </c>
    </row>
    <row r="622" spans="1:25" ht="18.75" customHeight="1">
      <c r="A622" s="7"/>
      <c r="B622" s="206" t="s">
        <v>694</v>
      </c>
      <c r="C622" s="87"/>
      <c r="D622" s="19" t="s">
        <v>693</v>
      </c>
      <c r="E622" s="8"/>
      <c r="F622" s="9" t="s">
        <v>695</v>
      </c>
      <c r="G622" s="7" t="s">
        <v>20</v>
      </c>
      <c r="H622" s="15">
        <v>9.6999999999999993</v>
      </c>
      <c r="I622" s="192" t="str">
        <f t="shared" si="168"/>
        <v>금속프레임 도장브론즈메탈도장,W(30+20+20+700)m</v>
      </c>
      <c r="J622" s="52"/>
      <c r="K622" s="52" t="str">
        <f t="shared" si="169"/>
        <v/>
      </c>
      <c r="L622" s="52"/>
      <c r="M622" s="52" t="str">
        <f t="shared" si="170"/>
        <v/>
      </c>
      <c r="N622" s="52"/>
      <c r="O622" s="52" t="str">
        <f t="shared" si="171"/>
        <v/>
      </c>
      <c r="P622" s="52">
        <f t="shared" si="172"/>
        <v>0</v>
      </c>
      <c r="Q622" s="74"/>
      <c r="R622" s="75" t="str">
        <f>"제"&amp;VLOOKUP($I:$I,[4]목록!$A:$M,2,FALSE)&amp;"호표"</f>
        <v>제191호표</v>
      </c>
      <c r="S622" s="83"/>
      <c r="T622" s="84"/>
      <c r="U622" s="84"/>
      <c r="X622" s="2"/>
      <c r="Y622" s="130">
        <v>9.6999999999999993</v>
      </c>
    </row>
    <row r="623" spans="1:25" ht="18.75" customHeight="1">
      <c r="A623" s="7"/>
      <c r="B623" s="206"/>
      <c r="C623" s="87"/>
      <c r="D623" s="53" t="s">
        <v>315</v>
      </c>
      <c r="E623" s="45"/>
      <c r="F623" s="29" t="s">
        <v>56</v>
      </c>
      <c r="G623" s="54" t="s">
        <v>19</v>
      </c>
      <c r="H623" s="15">
        <v>12.45</v>
      </c>
      <c r="I623" s="192" t="str">
        <f t="shared" ref="I623:I634" si="177">CONCATENATE(D623,F623,G623)</f>
        <v>BRONZE MIRROR(GL-05)THK=5mm㎡</v>
      </c>
      <c r="J623" s="52"/>
      <c r="K623" s="52" t="str">
        <f t="shared" si="169"/>
        <v/>
      </c>
      <c r="L623" s="52"/>
      <c r="M623" s="52" t="str">
        <f t="shared" si="170"/>
        <v/>
      </c>
      <c r="N623" s="52"/>
      <c r="O623" s="52" t="str">
        <f t="shared" si="171"/>
        <v/>
      </c>
      <c r="P623" s="52">
        <f t="shared" si="172"/>
        <v>0</v>
      </c>
      <c r="Q623" s="74"/>
      <c r="R623" s="75" t="str">
        <f>"제"&amp;VLOOKUP($I:$I,[4]목록!$A:$M,2,FALSE)&amp;"호표"</f>
        <v>제241호표</v>
      </c>
      <c r="S623" s="83"/>
      <c r="T623" s="84"/>
      <c r="U623" s="84"/>
      <c r="X623" s="2"/>
      <c r="Y623" s="130">
        <v>12.45</v>
      </c>
    </row>
    <row r="624" spans="1:25" ht="18.75" customHeight="1">
      <c r="A624" s="7"/>
      <c r="B624" s="209"/>
      <c r="C624" s="87"/>
      <c r="D624" s="10"/>
      <c r="E624" s="8"/>
      <c r="F624" s="17"/>
      <c r="G624" s="7"/>
      <c r="H624" s="15"/>
      <c r="I624" s="82" t="str">
        <f t="shared" si="177"/>
        <v/>
      </c>
      <c r="J624" s="52"/>
      <c r="K624" s="52"/>
      <c r="L624" s="52"/>
      <c r="M624" s="52"/>
      <c r="N624" s="52"/>
      <c r="O624" s="52"/>
      <c r="P624" s="52"/>
      <c r="Q624" s="74"/>
      <c r="R624" s="75"/>
      <c r="S624" s="83"/>
      <c r="T624" s="84"/>
      <c r="U624" s="84"/>
      <c r="X624" s="105"/>
      <c r="Y624" s="106"/>
    </row>
    <row r="625" spans="1:25" ht="18.75" customHeight="1">
      <c r="A625" s="7"/>
      <c r="B625" s="86" t="s">
        <v>9</v>
      </c>
      <c r="C625" s="87"/>
      <c r="D625" s="10" t="s">
        <v>506</v>
      </c>
      <c r="E625" s="8"/>
      <c r="F625" s="17"/>
      <c r="G625" s="7"/>
      <c r="H625" s="15"/>
      <c r="I625" s="82" t="str">
        <f t="shared" si="177"/>
        <v>[E/V홀]</v>
      </c>
      <c r="J625" s="52"/>
      <c r="K625" s="52"/>
      <c r="L625" s="52"/>
      <c r="M625" s="52"/>
      <c r="N625" s="52"/>
      <c r="O625" s="52"/>
      <c r="P625" s="52"/>
      <c r="Q625" s="74"/>
      <c r="R625" s="75"/>
      <c r="S625" s="83"/>
      <c r="T625" s="84"/>
      <c r="U625" s="84"/>
      <c r="X625" s="2"/>
      <c r="Y625" s="78"/>
    </row>
    <row r="626" spans="1:25" ht="18.75" customHeight="1">
      <c r="A626" s="7"/>
      <c r="B626" s="206"/>
      <c r="C626" s="87"/>
      <c r="D626" s="10" t="s">
        <v>253</v>
      </c>
      <c r="E626" s="8"/>
      <c r="F626" s="10" t="s">
        <v>283</v>
      </c>
      <c r="G626" s="7" t="s">
        <v>19</v>
      </c>
      <c r="H626" s="15">
        <v>76.680000000000007</v>
      </c>
      <c r="I626" s="192" t="str">
        <f t="shared" si="177"/>
        <v>타일자재TL-15, 1200X2800X12T, 지정사양㎡</v>
      </c>
      <c r="J626" s="52"/>
      <c r="K626" s="52" t="str">
        <f>IF(J626="","",TRUNC(J626*$H626,0))</f>
        <v/>
      </c>
      <c r="L626" s="52"/>
      <c r="M626" s="52" t="str">
        <f>IF(L626="","",TRUNC(L626*$H626,0))</f>
        <v/>
      </c>
      <c r="N626" s="52"/>
      <c r="O626" s="52" t="str">
        <f>IF(N626="","",TRUNC(N626*$H626,0))</f>
        <v/>
      </c>
      <c r="P626" s="52">
        <f>SUM(K626,M626,O626)</f>
        <v>0</v>
      </c>
      <c r="Q626" s="74"/>
      <c r="R626" s="75" t="str">
        <f>"단가"&amp;VLOOKUP($I:$I,[4]단가!$A:$B,2,FALSE)&amp;"번"</f>
        <v>단가218번</v>
      </c>
      <c r="S626" s="83"/>
      <c r="T626" s="84"/>
      <c r="U626" s="84"/>
      <c r="X626" s="2"/>
      <c r="Y626" s="130" t="s">
        <v>696</v>
      </c>
    </row>
    <row r="627" spans="1:25" ht="18.75" customHeight="1">
      <c r="A627" s="7"/>
      <c r="B627" s="206"/>
      <c r="C627" s="87"/>
      <c r="D627" s="10" t="s">
        <v>269</v>
      </c>
      <c r="E627" s="8"/>
      <c r="F627" s="10" t="s">
        <v>115</v>
      </c>
      <c r="G627" s="7" t="s">
        <v>19</v>
      </c>
      <c r="H627" s="15">
        <v>69.709999999999994</v>
      </c>
      <c r="I627" s="192" t="str">
        <f t="shared" si="177"/>
        <v>벽체 타일붙이기(부자재,줄눈포함)지정타일, 400*600각 이상㎡</v>
      </c>
      <c r="J627" s="52"/>
      <c r="K627" s="52" t="str">
        <f>IF(J627="","",TRUNC(J627*$H627,0))</f>
        <v/>
      </c>
      <c r="L627" s="52"/>
      <c r="M627" s="52" t="str">
        <f>IF(L627="","",TRUNC(L627*$H627,0))</f>
        <v/>
      </c>
      <c r="N627" s="52"/>
      <c r="O627" s="52" t="str">
        <f>IF(N627="","",TRUNC(N627*$H627,0))</f>
        <v/>
      </c>
      <c r="P627" s="52">
        <f>SUM(K627,M627,O627)</f>
        <v>0</v>
      </c>
      <c r="Q627" s="74"/>
      <c r="R627" s="75" t="str">
        <f>"제"&amp;VLOOKUP($I:$I,[4]목록!$A:$M,2,FALSE)&amp;"호표"</f>
        <v>제69호표</v>
      </c>
      <c r="S627" s="83"/>
      <c r="T627" s="84"/>
      <c r="U627" s="84"/>
      <c r="X627" s="2"/>
      <c r="Y627" s="130" t="s">
        <v>696</v>
      </c>
    </row>
    <row r="628" spans="1:25" ht="18.75" customHeight="1">
      <c r="A628" s="7"/>
      <c r="B628" s="209"/>
      <c r="C628" s="87"/>
      <c r="D628" s="10"/>
      <c r="E628" s="8"/>
      <c r="F628" s="17"/>
      <c r="G628" s="7"/>
      <c r="H628" s="15"/>
      <c r="I628" s="82" t="str">
        <f t="shared" si="177"/>
        <v/>
      </c>
      <c r="J628" s="52"/>
      <c r="K628" s="52"/>
      <c r="L628" s="52"/>
      <c r="M628" s="52"/>
      <c r="N628" s="52"/>
      <c r="O628" s="52"/>
      <c r="P628" s="52"/>
      <c r="Q628" s="74"/>
      <c r="R628" s="75"/>
      <c r="S628" s="83"/>
      <c r="T628" s="84"/>
      <c r="U628" s="84"/>
      <c r="X628" s="105"/>
      <c r="Y628" s="78"/>
    </row>
    <row r="629" spans="1:25" ht="18.75" customHeight="1">
      <c r="A629" s="7"/>
      <c r="B629" s="86" t="s">
        <v>9</v>
      </c>
      <c r="C629" s="87"/>
      <c r="D629" s="10" t="s">
        <v>697</v>
      </c>
      <c r="E629" s="8"/>
      <c r="F629" s="17"/>
      <c r="G629" s="7"/>
      <c r="H629" s="15"/>
      <c r="I629" s="82" t="str">
        <f t="shared" si="177"/>
        <v>[계단실]</v>
      </c>
      <c r="J629" s="52"/>
      <c r="K629" s="52"/>
      <c r="L629" s="52"/>
      <c r="M629" s="52"/>
      <c r="N629" s="52"/>
      <c r="O629" s="52"/>
      <c r="P629" s="52"/>
      <c r="Q629" s="74"/>
      <c r="R629" s="75"/>
      <c r="S629" s="83"/>
      <c r="T629" s="84"/>
      <c r="U629" s="84"/>
      <c r="X629" s="2"/>
      <c r="Y629" s="78"/>
    </row>
    <row r="630" spans="1:25" ht="18.75" customHeight="1">
      <c r="A630" s="7"/>
      <c r="B630" s="206"/>
      <c r="C630" s="87"/>
      <c r="D630" s="19" t="s">
        <v>251</v>
      </c>
      <c r="E630" s="8"/>
      <c r="F630" s="9" t="s">
        <v>252</v>
      </c>
      <c r="G630" s="7" t="s">
        <v>19</v>
      </c>
      <c r="H630" s="15">
        <v>55.47</v>
      </c>
      <c r="I630" s="192" t="str">
        <f t="shared" si="177"/>
        <v>알판 MDF고밀도 MDF 9T㎡</v>
      </c>
      <c r="J630" s="52"/>
      <c r="K630" s="52" t="str">
        <f t="shared" ref="K630:K634" si="178">IF(J630="","",TRUNC(J630*$H630,0))</f>
        <v/>
      </c>
      <c r="L630" s="52"/>
      <c r="M630" s="52" t="str">
        <f t="shared" ref="M630:M634" si="179">IF(L630="","",TRUNC(L630*$H630,0))</f>
        <v/>
      </c>
      <c r="N630" s="52"/>
      <c r="O630" s="52" t="str">
        <f t="shared" ref="O630:O634" si="180">IF(N630="","",TRUNC(N630*$H630,0))</f>
        <v/>
      </c>
      <c r="P630" s="52">
        <f t="shared" ref="P630:P634" si="181">SUM(K630,M630,O630)</f>
        <v>0</v>
      </c>
      <c r="Q630" s="74"/>
      <c r="R630" s="75" t="str">
        <f>"제"&amp;VLOOKUP($I:$I,[4]목록!$A:$M,2,FALSE)&amp;"호표"</f>
        <v>제83호표</v>
      </c>
      <c r="S630" s="83"/>
      <c r="T630" s="84"/>
      <c r="U630" s="84"/>
      <c r="X630" s="2"/>
      <c r="Y630" s="130" t="s">
        <v>700</v>
      </c>
    </row>
    <row r="631" spans="1:25" ht="18.75" customHeight="1">
      <c r="A631" s="7"/>
      <c r="B631" s="206"/>
      <c r="C631" s="87"/>
      <c r="D631" s="19" t="s">
        <v>54</v>
      </c>
      <c r="E631" s="8"/>
      <c r="F631" s="9" t="s">
        <v>267</v>
      </c>
      <c r="G631" s="7" t="s">
        <v>19</v>
      </c>
      <c r="H631" s="15">
        <v>55.47</v>
      </c>
      <c r="I631" s="192" t="str">
        <f t="shared" si="177"/>
        <v>인테리어 필름 붙임SH-01, 알판마감㎡</v>
      </c>
      <c r="J631" s="52"/>
      <c r="K631" s="52" t="str">
        <f t="shared" si="178"/>
        <v/>
      </c>
      <c r="L631" s="52"/>
      <c r="M631" s="52" t="str">
        <f t="shared" si="179"/>
        <v/>
      </c>
      <c r="N631" s="52"/>
      <c r="O631" s="52" t="str">
        <f t="shared" si="180"/>
        <v/>
      </c>
      <c r="P631" s="52">
        <f t="shared" si="181"/>
        <v>0</v>
      </c>
      <c r="Q631" s="74"/>
      <c r="R631" s="75" t="str">
        <f>"제"&amp;VLOOKUP($I:$I,[4]목록!$A:$M,2,FALSE)&amp;"호표"</f>
        <v>제206호표</v>
      </c>
      <c r="S631" s="83"/>
      <c r="T631" s="84"/>
      <c r="U631" s="84"/>
      <c r="X631" s="2"/>
      <c r="Y631" s="130" t="s">
        <v>700</v>
      </c>
    </row>
    <row r="632" spans="1:25" ht="18.75" customHeight="1">
      <c r="A632" s="7"/>
      <c r="B632" s="206"/>
      <c r="C632" s="87"/>
      <c r="D632" s="19" t="s">
        <v>53</v>
      </c>
      <c r="E632" s="8"/>
      <c r="F632" s="9" t="s">
        <v>303</v>
      </c>
      <c r="G632" s="7" t="s">
        <v>20</v>
      </c>
      <c r="H632" s="15">
        <v>30.58</v>
      </c>
      <c r="I632" s="192" t="str">
        <f t="shared" si="177"/>
        <v>걸레받이갈바1.6T,W(80+10+50+8)m</v>
      </c>
      <c r="J632" s="52"/>
      <c r="K632" s="52" t="str">
        <f t="shared" si="178"/>
        <v/>
      </c>
      <c r="L632" s="52"/>
      <c r="M632" s="52" t="str">
        <f t="shared" si="179"/>
        <v/>
      </c>
      <c r="N632" s="52"/>
      <c r="O632" s="52" t="str">
        <f t="shared" si="180"/>
        <v/>
      </c>
      <c r="P632" s="52">
        <f t="shared" si="181"/>
        <v>0</v>
      </c>
      <c r="Q632" s="74"/>
      <c r="R632" s="75" t="str">
        <f>"제"&amp;VLOOKUP($I:$I,[4]목록!$A:$M,2,FALSE)&amp;"호표"</f>
        <v>제192호표</v>
      </c>
      <c r="S632" s="83"/>
      <c r="T632" s="84"/>
      <c r="U632" s="84"/>
      <c r="X632" s="2"/>
      <c r="Y632" s="130" t="s">
        <v>701</v>
      </c>
    </row>
    <row r="633" spans="1:25" ht="18.75" customHeight="1">
      <c r="A633" s="7"/>
      <c r="B633" s="206"/>
      <c r="C633" s="87"/>
      <c r="D633" s="19" t="s">
        <v>239</v>
      </c>
      <c r="E633" s="8"/>
      <c r="F633" s="9" t="s">
        <v>241</v>
      </c>
      <c r="G633" s="7" t="s">
        <v>20</v>
      </c>
      <c r="H633" s="15">
        <v>30.58</v>
      </c>
      <c r="I633" s="192" t="str">
        <f t="shared" si="177"/>
        <v>걸레받이 도장(PT-02)H100-H50내외, 지정V.P.m</v>
      </c>
      <c r="J633" s="52"/>
      <c r="K633" s="52" t="str">
        <f t="shared" si="178"/>
        <v/>
      </c>
      <c r="L633" s="52"/>
      <c r="M633" s="52" t="str">
        <f t="shared" si="179"/>
        <v/>
      </c>
      <c r="N633" s="52"/>
      <c r="O633" s="52" t="str">
        <f t="shared" si="180"/>
        <v/>
      </c>
      <c r="P633" s="52">
        <f t="shared" si="181"/>
        <v>0</v>
      </c>
      <c r="Q633" s="74"/>
      <c r="R633" s="75" t="str">
        <f>"제"&amp;VLOOKUP($I:$I,[4]목록!$A:$M,2,FALSE)&amp;"호표"</f>
        <v>제229호표</v>
      </c>
      <c r="S633" s="83"/>
      <c r="T633" s="84"/>
      <c r="U633" s="84"/>
      <c r="X633" s="2"/>
      <c r="Y633" s="130" t="s">
        <v>701</v>
      </c>
    </row>
    <row r="634" spans="1:25" ht="18.75" customHeight="1">
      <c r="A634" s="7"/>
      <c r="B634" s="206" t="s">
        <v>1005</v>
      </c>
      <c r="C634" s="87"/>
      <c r="D634" s="19" t="s">
        <v>337</v>
      </c>
      <c r="E634" s="8"/>
      <c r="F634" s="9" t="s">
        <v>1006</v>
      </c>
      <c r="G634" s="7" t="s">
        <v>20</v>
      </c>
      <c r="H634" s="15">
        <v>49.09</v>
      </c>
      <c r="I634" s="192" t="str">
        <f t="shared" si="177"/>
        <v>핸드레일 자재시공PVC 핸드레일m</v>
      </c>
      <c r="J634" s="52"/>
      <c r="K634" s="52" t="str">
        <f t="shared" si="178"/>
        <v/>
      </c>
      <c r="L634" s="52"/>
      <c r="M634" s="52" t="str">
        <f t="shared" si="179"/>
        <v/>
      </c>
      <c r="N634" s="52"/>
      <c r="O634" s="52" t="str">
        <f t="shared" si="180"/>
        <v/>
      </c>
      <c r="P634" s="52">
        <f t="shared" si="181"/>
        <v>0</v>
      </c>
      <c r="Q634" s="74"/>
      <c r="R634" s="75" t="str">
        <f>"단가"&amp;VLOOKUP($I:$I,[4]단가!$A:$B,2,FALSE)&amp;"번"</f>
        <v>단가243번</v>
      </c>
      <c r="S634" s="83"/>
      <c r="T634" s="84"/>
      <c r="U634" s="84"/>
      <c r="X634" s="2"/>
      <c r="Y634" s="130" t="s">
        <v>702</v>
      </c>
    </row>
    <row r="635" spans="1:25" ht="18.75" customHeight="1">
      <c r="A635" s="7"/>
      <c r="B635" s="206"/>
      <c r="C635" s="87"/>
      <c r="D635" s="53" t="s">
        <v>698</v>
      </c>
      <c r="E635" s="45"/>
      <c r="F635" s="29" t="s">
        <v>699</v>
      </c>
      <c r="G635" s="54" t="s">
        <v>19</v>
      </c>
      <c r="H635" s="15">
        <v>36.75</v>
      </c>
      <c r="I635" s="192" t="str">
        <f t="shared" ref="I635:I643" si="182">CONCATENATE(D635,F635,G635)</f>
        <v>유리난간대GL-01, 부속품 포함㎡</v>
      </c>
      <c r="J635" s="52"/>
      <c r="K635" s="52" t="str">
        <f t="shared" ref="K635" si="183">IF(J635="","",TRUNC(J635*$H635,0))</f>
        <v/>
      </c>
      <c r="L635" s="52"/>
      <c r="M635" s="52" t="str">
        <f t="shared" ref="M635" si="184">IF(L635="","",TRUNC(L635*$H635,0))</f>
        <v/>
      </c>
      <c r="N635" s="52"/>
      <c r="O635" s="52" t="str">
        <f t="shared" ref="O635" si="185">IF(N635="","",TRUNC(N635*$H635,0))</f>
        <v/>
      </c>
      <c r="P635" s="52">
        <f t="shared" ref="P635" si="186">SUM(K635,M635,O635)</f>
        <v>0</v>
      </c>
      <c r="Q635" s="74"/>
      <c r="R635" s="75" t="str">
        <f>"단가"&amp;VLOOKUP($I:$I,[4]단가!$A:$B,2,FALSE)&amp;"번"</f>
        <v>단가258번</v>
      </c>
      <c r="S635" s="83"/>
      <c r="T635" s="84"/>
      <c r="U635" s="84"/>
      <c r="X635" s="2"/>
      <c r="Y635" s="130" t="s">
        <v>703</v>
      </c>
    </row>
    <row r="636" spans="1:25" ht="18.75" customHeight="1">
      <c r="A636" s="7"/>
      <c r="B636" s="206"/>
      <c r="C636" s="87"/>
      <c r="D636" s="19" t="s">
        <v>1021</v>
      </c>
      <c r="E636" s="8"/>
      <c r="F636" s="9" t="s">
        <v>704</v>
      </c>
      <c r="G636" s="7" t="s">
        <v>20</v>
      </c>
      <c r="H636" s="15">
        <v>24.05</v>
      </c>
      <c r="I636" s="192" t="str">
        <f t="shared" si="182"/>
        <v>유리난간대 하부프레임(도장포함)갈바1.6T,PT-02,W(100*118*100*118)m</v>
      </c>
      <c r="J636" s="52"/>
      <c r="K636" s="52" t="str">
        <f>IF(J636="","",TRUNC(J636*$H636,0))</f>
        <v/>
      </c>
      <c r="L636" s="52"/>
      <c r="M636" s="52" t="str">
        <f>IF(L636="","",TRUNC(L636*$H636,0))</f>
        <v/>
      </c>
      <c r="N636" s="52"/>
      <c r="O636" s="52" t="str">
        <f>IF(N636="","",TRUNC(N636*$H636,0))</f>
        <v/>
      </c>
      <c r="P636" s="52">
        <f>SUM(K636,M636,O636)</f>
        <v>0</v>
      </c>
      <c r="Q636" s="74"/>
      <c r="R636" s="75" t="str">
        <f>"제"&amp;VLOOKUP($I:$I,[4]목록!$A:$M,2,FALSE)&amp;"호표"</f>
        <v>제158호표</v>
      </c>
      <c r="S636" s="83"/>
      <c r="T636" s="84"/>
      <c r="U636" s="84"/>
      <c r="X636" s="2"/>
      <c r="Y636" s="130">
        <v>24.5</v>
      </c>
    </row>
    <row r="637" spans="1:25" ht="18.75" customHeight="1">
      <c r="A637" s="7"/>
      <c r="B637" s="206"/>
      <c r="C637" s="87"/>
      <c r="D637" s="19" t="s">
        <v>1022</v>
      </c>
      <c r="E637" s="8"/>
      <c r="F637" s="9" t="s">
        <v>705</v>
      </c>
      <c r="G637" s="7" t="s">
        <v>20</v>
      </c>
      <c r="H637" s="15">
        <v>25.1</v>
      </c>
      <c r="I637" s="192" t="str">
        <f t="shared" si="182"/>
        <v>유리난간대 두겁대(도장포함)갈바1.6T,PT-02,W(20*10)m</v>
      </c>
      <c r="J637" s="52"/>
      <c r="K637" s="52" t="str">
        <f>IF(J637="","",TRUNC(J637*$H637,0))</f>
        <v/>
      </c>
      <c r="L637" s="52"/>
      <c r="M637" s="52" t="str">
        <f>IF(L637="","",TRUNC(L637*$H637,0))</f>
        <v/>
      </c>
      <c r="N637" s="52"/>
      <c r="O637" s="52" t="str">
        <f>IF(N637="","",TRUNC(N637*$H637,0))</f>
        <v/>
      </c>
      <c r="P637" s="52">
        <f>SUM(K637,M637,O637)</f>
        <v>0</v>
      </c>
      <c r="Q637" s="74"/>
      <c r="R637" s="75" t="str">
        <f>"제"&amp;VLOOKUP($I:$I,[4]목록!$A:$M,2,FALSE)&amp;"호표"</f>
        <v>제159호표</v>
      </c>
      <c r="S637" s="83"/>
      <c r="T637" s="84"/>
      <c r="U637" s="84"/>
      <c r="X637" s="2"/>
      <c r="Y637" s="130">
        <v>25.1</v>
      </c>
    </row>
    <row r="638" spans="1:25" ht="18.75" customHeight="1">
      <c r="A638" s="7"/>
      <c r="B638" s="209"/>
      <c r="C638" s="87"/>
      <c r="D638" s="10"/>
      <c r="E638" s="8"/>
      <c r="F638" s="17"/>
      <c r="G638" s="7"/>
      <c r="H638" s="15"/>
      <c r="I638" s="82" t="str">
        <f t="shared" si="182"/>
        <v/>
      </c>
      <c r="J638" s="52"/>
      <c r="K638" s="52"/>
      <c r="L638" s="52"/>
      <c r="M638" s="52"/>
      <c r="N638" s="52"/>
      <c r="O638" s="52"/>
      <c r="P638" s="52"/>
      <c r="Q638" s="74"/>
      <c r="R638" s="75"/>
      <c r="S638" s="83"/>
      <c r="T638" s="84"/>
      <c r="U638" s="84"/>
      <c r="X638" s="105"/>
      <c r="Y638" s="78"/>
    </row>
    <row r="639" spans="1:25" ht="18.75" customHeight="1">
      <c r="A639" s="7"/>
      <c r="B639" s="86" t="s">
        <v>9</v>
      </c>
      <c r="C639" s="87"/>
      <c r="D639" s="10" t="s">
        <v>706</v>
      </c>
      <c r="E639" s="8"/>
      <c r="F639" s="17"/>
      <c r="G639" s="7"/>
      <c r="H639" s="15"/>
      <c r="I639" s="82" t="str">
        <f t="shared" si="182"/>
        <v>[라운지1,2]</v>
      </c>
      <c r="J639" s="52"/>
      <c r="K639" s="52"/>
      <c r="L639" s="52"/>
      <c r="M639" s="52"/>
      <c r="N639" s="52"/>
      <c r="O639" s="52"/>
      <c r="P639" s="52"/>
      <c r="Q639" s="74"/>
      <c r="R639" s="75"/>
      <c r="S639" s="83"/>
      <c r="T639" s="84"/>
      <c r="U639" s="84"/>
      <c r="X639" s="2"/>
      <c r="Y639" s="78"/>
    </row>
    <row r="640" spans="1:25" ht="18.75" customHeight="1">
      <c r="A640" s="7"/>
      <c r="B640" s="206"/>
      <c r="C640" s="87"/>
      <c r="D640" s="19" t="s">
        <v>53</v>
      </c>
      <c r="E640" s="8"/>
      <c r="F640" s="9" t="s">
        <v>303</v>
      </c>
      <c r="G640" s="7" t="s">
        <v>20</v>
      </c>
      <c r="H640" s="15">
        <v>1.9</v>
      </c>
      <c r="I640" s="192" t="str">
        <f t="shared" si="182"/>
        <v>걸레받이갈바1.6T,W(80+10+50+8)m</v>
      </c>
      <c r="J640" s="52"/>
      <c r="K640" s="52" t="str">
        <f>IF(J640="","",TRUNC(J640*$H640,0))</f>
        <v/>
      </c>
      <c r="L640" s="52"/>
      <c r="M640" s="52" t="str">
        <f>IF(L640="","",TRUNC(L640*$H640,0))</f>
        <v/>
      </c>
      <c r="N640" s="52"/>
      <c r="O640" s="52" t="str">
        <f>IF(N640="","",TRUNC(N640*$H640,0))</f>
        <v/>
      </c>
      <c r="P640" s="52">
        <f>SUM(K640,M640,O640)</f>
        <v>0</v>
      </c>
      <c r="Q640" s="74"/>
      <c r="R640" s="75" t="str">
        <f>"제"&amp;VLOOKUP($I:$I,[4]목록!$A:$M,2,FALSE)&amp;"호표"</f>
        <v>제192호표</v>
      </c>
      <c r="S640" s="83"/>
      <c r="T640" s="84"/>
      <c r="U640" s="84"/>
      <c r="X640" s="2"/>
      <c r="Y640" s="130" t="s">
        <v>707</v>
      </c>
    </row>
    <row r="641" spans="1:26" ht="18.75" customHeight="1">
      <c r="A641" s="7"/>
      <c r="B641" s="206"/>
      <c r="C641" s="87"/>
      <c r="D641" s="19" t="s">
        <v>239</v>
      </c>
      <c r="E641" s="8"/>
      <c r="F641" s="9" t="s">
        <v>241</v>
      </c>
      <c r="G641" s="7" t="s">
        <v>20</v>
      </c>
      <c r="H641" s="15">
        <v>1.9</v>
      </c>
      <c r="I641" s="192" t="str">
        <f t="shared" si="182"/>
        <v>걸레받이 도장(PT-02)H100-H50내외, 지정V.P.m</v>
      </c>
      <c r="J641" s="52"/>
      <c r="K641" s="52" t="str">
        <f>IF(J641="","",TRUNC(J641*$H641,0))</f>
        <v/>
      </c>
      <c r="L641" s="52"/>
      <c r="M641" s="52" t="str">
        <f>IF(L641="","",TRUNC(L641*$H641,0))</f>
        <v/>
      </c>
      <c r="N641" s="52"/>
      <c r="O641" s="52" t="str">
        <f>IF(N641="","",TRUNC(N641*$H641,0))</f>
        <v/>
      </c>
      <c r="P641" s="52">
        <f>SUM(K641,M641,O641)</f>
        <v>0</v>
      </c>
      <c r="Q641" s="74"/>
      <c r="R641" s="75" t="str">
        <f>"제"&amp;VLOOKUP($I:$I,[4]목록!$A:$M,2,FALSE)&amp;"호표"</f>
        <v>제229호표</v>
      </c>
      <c r="S641" s="83"/>
      <c r="T641" s="84"/>
      <c r="U641" s="84"/>
      <c r="X641" s="2"/>
      <c r="Y641" s="130" t="s">
        <v>707</v>
      </c>
    </row>
    <row r="642" spans="1:26" ht="18.75" customHeight="1">
      <c r="A642" s="7"/>
      <c r="B642" s="206"/>
      <c r="C642" s="87"/>
      <c r="D642" s="10" t="s">
        <v>594</v>
      </c>
      <c r="E642" s="8"/>
      <c r="F642" s="10" t="s">
        <v>595</v>
      </c>
      <c r="G642" s="7" t="s">
        <v>37</v>
      </c>
      <c r="H642" s="15">
        <v>18</v>
      </c>
      <c r="I642" s="192" t="str">
        <f t="shared" si="182"/>
        <v>BRONZE SUS PLATEMT-06, THK=1.5mm(S)㎡</v>
      </c>
      <c r="J642" s="52"/>
      <c r="K642" s="52" t="str">
        <f>IF(J642="","",TRUNC(J642*$H642,0))</f>
        <v/>
      </c>
      <c r="L642" s="52"/>
      <c r="M642" s="52" t="str">
        <f>IF(L642="","",TRUNC(L642*$H642,0))</f>
        <v/>
      </c>
      <c r="N642" s="52"/>
      <c r="O642" s="52" t="str">
        <f>IF(N642="","",TRUNC(N642*$H642,0))</f>
        <v/>
      </c>
      <c r="P642" s="52">
        <f>SUM(K642,M642,O642)</f>
        <v>0</v>
      </c>
      <c r="Q642" s="74"/>
      <c r="R642" s="75" t="str">
        <f>"제"&amp;VLOOKUP($I:$I,[4]목록!$A:$M,2,FALSE)&amp;"호표"</f>
        <v>제139호표</v>
      </c>
      <c r="S642" s="83"/>
      <c r="T642" s="84"/>
      <c r="U642" s="84"/>
      <c r="X642" s="2"/>
      <c r="Y642" s="130" t="s">
        <v>708</v>
      </c>
    </row>
    <row r="643" spans="1:26" ht="18.75" customHeight="1">
      <c r="A643" s="7"/>
      <c r="B643" s="206"/>
      <c r="C643" s="87"/>
      <c r="D643" s="19" t="s">
        <v>577</v>
      </c>
      <c r="E643" s="8"/>
      <c r="F643" s="9" t="s">
        <v>597</v>
      </c>
      <c r="G643" s="7" t="s">
        <v>19</v>
      </c>
      <c r="H643" s="15">
        <v>59.54</v>
      </c>
      <c r="I643" s="192" t="str">
        <f t="shared" si="182"/>
        <v>지정석재마감ST-02, THK=20mm㎡</v>
      </c>
      <c r="J643" s="52"/>
      <c r="K643" s="52" t="str">
        <f>IF(J643="","",TRUNC(J643*$H643,0))</f>
        <v/>
      </c>
      <c r="L643" s="52"/>
      <c r="M643" s="52" t="str">
        <f>IF(L643="","",TRUNC(L643*$H643,0))</f>
        <v/>
      </c>
      <c r="N643" s="52"/>
      <c r="O643" s="52" t="str">
        <f>IF(N643="","",TRUNC(N643*$H643,0))</f>
        <v/>
      </c>
      <c r="P643" s="52">
        <f>SUM(K643,M643,O643)</f>
        <v>0</v>
      </c>
      <c r="Q643" s="74"/>
      <c r="R643" s="75" t="str">
        <f>"제"&amp;VLOOKUP($I:$I,[4]목록!$A:$M,2,FALSE)&amp;"호표"</f>
        <v>제77호표</v>
      </c>
      <c r="S643" s="83"/>
      <c r="T643" s="84"/>
      <c r="U643" s="84"/>
      <c r="X643" s="2"/>
      <c r="Y643" s="130" t="s">
        <v>709</v>
      </c>
    </row>
    <row r="644" spans="1:26" ht="18.75" customHeight="1">
      <c r="A644" s="7"/>
      <c r="B644" s="209"/>
      <c r="C644" s="87"/>
      <c r="D644" s="10"/>
      <c r="E644" s="8"/>
      <c r="F644" s="17"/>
      <c r="G644" s="7"/>
      <c r="H644" s="15"/>
      <c r="I644" s="82" t="str">
        <f t="shared" ref="I644:I675" si="187">CONCATENATE(D644,F644,G644)</f>
        <v/>
      </c>
      <c r="J644" s="52"/>
      <c r="K644" s="52"/>
      <c r="L644" s="52"/>
      <c r="M644" s="52"/>
      <c r="N644" s="52"/>
      <c r="O644" s="52"/>
      <c r="P644" s="52"/>
      <c r="Q644" s="74"/>
      <c r="R644" s="75"/>
      <c r="S644" s="83"/>
      <c r="T644" s="84"/>
      <c r="U644" s="84"/>
      <c r="X644" s="105"/>
      <c r="Y644" s="106"/>
    </row>
    <row r="645" spans="1:26" ht="18.75" customHeight="1">
      <c r="A645" s="7"/>
      <c r="B645" s="209"/>
      <c r="C645" s="87"/>
      <c r="D645" s="10"/>
      <c r="E645" s="8"/>
      <c r="F645" s="17"/>
      <c r="G645" s="7"/>
      <c r="H645" s="15"/>
      <c r="I645" s="82" t="str">
        <f t="shared" si="187"/>
        <v/>
      </c>
      <c r="J645" s="52"/>
      <c r="K645" s="52"/>
      <c r="L645" s="52"/>
      <c r="M645" s="52"/>
      <c r="N645" s="52"/>
      <c r="O645" s="52"/>
      <c r="P645" s="52"/>
      <c r="Q645" s="74"/>
      <c r="R645" s="75"/>
      <c r="S645" s="83"/>
      <c r="T645" s="84"/>
      <c r="U645" s="84"/>
      <c r="X645" s="105"/>
      <c r="Y645" s="106"/>
    </row>
    <row r="646" spans="1:26" ht="18.75" customHeight="1">
      <c r="A646" s="7"/>
      <c r="B646" s="209"/>
      <c r="C646" s="87"/>
      <c r="D646" s="10"/>
      <c r="E646" s="8"/>
      <c r="F646" s="17"/>
      <c r="G646" s="7"/>
      <c r="H646" s="15"/>
      <c r="I646" s="82" t="str">
        <f t="shared" si="187"/>
        <v/>
      </c>
      <c r="J646" s="52"/>
      <c r="K646" s="52"/>
      <c r="L646" s="52"/>
      <c r="M646" s="52"/>
      <c r="N646" s="52"/>
      <c r="O646" s="52"/>
      <c r="P646" s="52"/>
      <c r="Q646" s="74"/>
      <c r="R646" s="75"/>
      <c r="S646" s="83"/>
      <c r="T646" s="84"/>
      <c r="U646" s="84"/>
      <c r="X646" s="105"/>
      <c r="Y646" s="106"/>
    </row>
    <row r="647" spans="1:26" ht="18.75" customHeight="1">
      <c r="A647" s="7"/>
      <c r="B647" s="209"/>
      <c r="C647" s="87"/>
      <c r="D647" s="10"/>
      <c r="E647" s="8"/>
      <c r="F647" s="17"/>
      <c r="G647" s="7"/>
      <c r="H647" s="15"/>
      <c r="I647" s="82" t="str">
        <f t="shared" si="187"/>
        <v/>
      </c>
      <c r="J647" s="52"/>
      <c r="K647" s="52"/>
      <c r="L647" s="52"/>
      <c r="M647" s="52"/>
      <c r="N647" s="52"/>
      <c r="O647" s="52"/>
      <c r="P647" s="52"/>
      <c r="Q647" s="74"/>
      <c r="R647" s="75"/>
      <c r="S647" s="83"/>
      <c r="T647" s="84"/>
      <c r="U647" s="84"/>
      <c r="X647" s="105"/>
      <c r="Y647" s="106"/>
    </row>
    <row r="648" spans="1:26" ht="18.75" customHeight="1">
      <c r="A648" s="7"/>
      <c r="B648" s="209"/>
      <c r="C648" s="87"/>
      <c r="D648" s="10"/>
      <c r="E648" s="8"/>
      <c r="F648" s="17"/>
      <c r="G648" s="7"/>
      <c r="H648" s="15"/>
      <c r="I648" s="82" t="str">
        <f t="shared" si="187"/>
        <v/>
      </c>
      <c r="J648" s="52"/>
      <c r="K648" s="52"/>
      <c r="L648" s="52"/>
      <c r="M648" s="52"/>
      <c r="N648" s="52"/>
      <c r="O648" s="52"/>
      <c r="P648" s="52"/>
      <c r="Q648" s="74"/>
      <c r="R648" s="75"/>
      <c r="S648" s="83"/>
      <c r="T648" s="84"/>
      <c r="U648" s="84"/>
      <c r="X648" s="105"/>
      <c r="Y648" s="106"/>
    </row>
    <row r="649" spans="1:26" ht="18.75" customHeight="1">
      <c r="A649" s="7"/>
      <c r="B649" s="209"/>
      <c r="C649" s="87"/>
      <c r="D649" s="10"/>
      <c r="E649" s="8"/>
      <c r="F649" s="17"/>
      <c r="G649" s="7"/>
      <c r="H649" s="15"/>
      <c r="I649" s="82" t="str">
        <f t="shared" si="187"/>
        <v/>
      </c>
      <c r="J649" s="52"/>
      <c r="K649" s="52"/>
      <c r="L649" s="52"/>
      <c r="M649" s="52"/>
      <c r="N649" s="52"/>
      <c r="O649" s="52"/>
      <c r="P649" s="52"/>
      <c r="Q649" s="74"/>
      <c r="R649" s="75"/>
      <c r="S649" s="83"/>
      <c r="T649" s="84"/>
      <c r="U649" s="84"/>
      <c r="X649" s="105"/>
      <c r="Y649" s="106"/>
    </row>
    <row r="650" spans="1:26" ht="18.75" customHeight="1">
      <c r="A650" s="7"/>
      <c r="B650" s="209"/>
      <c r="C650" s="87"/>
      <c r="D650" s="10"/>
      <c r="E650" s="8"/>
      <c r="F650" s="17"/>
      <c r="G650" s="7"/>
      <c r="H650" s="15"/>
      <c r="I650" s="82" t="str">
        <f t="shared" si="187"/>
        <v/>
      </c>
      <c r="J650" s="52"/>
      <c r="K650" s="52"/>
      <c r="L650" s="52"/>
      <c r="M650" s="52"/>
      <c r="N650" s="52"/>
      <c r="O650" s="52"/>
      <c r="P650" s="52"/>
      <c r="Q650" s="74"/>
      <c r="R650" s="75"/>
      <c r="S650" s="83"/>
      <c r="T650" s="84"/>
      <c r="U650" s="84"/>
      <c r="X650" s="105"/>
      <c r="Y650" s="106"/>
    </row>
    <row r="651" spans="1:26" ht="18.75" customHeight="1">
      <c r="A651" s="7"/>
      <c r="B651" s="209"/>
      <c r="C651" s="87"/>
      <c r="D651" s="10"/>
      <c r="E651" s="8"/>
      <c r="F651" s="17"/>
      <c r="G651" s="7"/>
      <c r="H651" s="15"/>
      <c r="I651" s="82" t="str">
        <f t="shared" si="187"/>
        <v/>
      </c>
      <c r="J651" s="52"/>
      <c r="K651" s="52"/>
      <c r="L651" s="52"/>
      <c r="M651" s="52"/>
      <c r="N651" s="52"/>
      <c r="O651" s="52"/>
      <c r="P651" s="52"/>
      <c r="Q651" s="74"/>
      <c r="R651" s="75"/>
      <c r="S651" s="83"/>
      <c r="T651" s="84"/>
      <c r="U651" s="84"/>
      <c r="X651" s="105"/>
      <c r="Y651" s="106"/>
    </row>
    <row r="652" spans="1:26" ht="18.75" customHeight="1">
      <c r="A652" s="7"/>
      <c r="B652" s="209"/>
      <c r="C652" s="87"/>
      <c r="D652" s="10"/>
      <c r="E652" s="8"/>
      <c r="F652" s="17"/>
      <c r="G652" s="7"/>
      <c r="H652" s="15"/>
      <c r="I652" s="82" t="str">
        <f t="shared" si="187"/>
        <v/>
      </c>
      <c r="J652" s="52"/>
      <c r="K652" s="52"/>
      <c r="L652" s="52"/>
      <c r="M652" s="52"/>
      <c r="N652" s="52"/>
      <c r="O652" s="52"/>
      <c r="P652" s="52"/>
      <c r="Q652" s="74"/>
      <c r="R652" s="75"/>
      <c r="S652" s="83"/>
      <c r="T652" s="84"/>
      <c r="U652" s="84"/>
      <c r="X652" s="105"/>
      <c r="Y652" s="106"/>
    </row>
    <row r="653" spans="1:26" ht="18.75" customHeight="1">
      <c r="A653" s="7"/>
      <c r="B653" s="209"/>
      <c r="C653" s="87"/>
      <c r="D653" s="10"/>
      <c r="E653" s="8"/>
      <c r="F653" s="17"/>
      <c r="G653" s="7"/>
      <c r="H653" s="15"/>
      <c r="I653" s="82" t="str">
        <f t="shared" si="187"/>
        <v/>
      </c>
      <c r="J653" s="52"/>
      <c r="K653" s="52"/>
      <c r="L653" s="52"/>
      <c r="M653" s="52"/>
      <c r="N653" s="52"/>
      <c r="O653" s="52"/>
      <c r="P653" s="52"/>
      <c r="Q653" s="74"/>
      <c r="R653" s="75"/>
      <c r="S653" s="83"/>
      <c r="T653" s="84"/>
      <c r="U653" s="84"/>
      <c r="X653" s="105"/>
      <c r="Y653" s="106"/>
    </row>
    <row r="654" spans="1:26" s="96" customFormat="1" ht="18.75" customHeight="1">
      <c r="A654" s="89"/>
      <c r="B654" s="210"/>
      <c r="C654" s="37" t="s">
        <v>18</v>
      </c>
      <c r="D654" s="90"/>
      <c r="E654" s="38"/>
      <c r="F654" s="39"/>
      <c r="G654" s="40"/>
      <c r="H654" s="91"/>
      <c r="I654" s="82" t="str">
        <f t="shared" si="187"/>
        <v/>
      </c>
      <c r="J654" s="92"/>
      <c r="K654" s="92">
        <f>SUM(K511:K653)</f>
        <v>0</v>
      </c>
      <c r="L654" s="92"/>
      <c r="M654" s="92">
        <f>SUM(M511:M653)</f>
        <v>0</v>
      </c>
      <c r="N654" s="92"/>
      <c r="O654" s="92">
        <f>SUM(O511:O653)</f>
        <v>0</v>
      </c>
      <c r="P654" s="92">
        <f>SUM(K654,M654,O654)</f>
        <v>0</v>
      </c>
      <c r="Q654" s="93"/>
      <c r="R654" s="94"/>
      <c r="S654" s="95"/>
      <c r="T654" s="85"/>
      <c r="U654" s="85"/>
      <c r="W654" s="1"/>
      <c r="X654" s="105"/>
      <c r="Y654" s="97"/>
      <c r="Z654" s="191"/>
    </row>
    <row r="655" spans="1:26" ht="18.75" customHeight="1">
      <c r="A655" s="184">
        <f>인테리어집계!A20</f>
        <v>0</v>
      </c>
      <c r="B655" s="194" t="str">
        <f>인테리어집계!B20</f>
        <v>5-3</v>
      </c>
      <c r="C655" s="188"/>
      <c r="D655" s="189" t="str">
        <f>인테리어집계!D20</f>
        <v>바닥마감공사</v>
      </c>
      <c r="E655" s="8"/>
      <c r="F655" s="17"/>
      <c r="G655" s="7"/>
      <c r="H655" s="15"/>
      <c r="I655" s="82" t="str">
        <f t="shared" si="187"/>
        <v>바닥마감공사</v>
      </c>
      <c r="J655" s="52"/>
      <c r="K655" s="52"/>
      <c r="L655" s="52"/>
      <c r="M655" s="52"/>
      <c r="N655" s="52"/>
      <c r="O655" s="52"/>
      <c r="P655" s="52"/>
      <c r="Q655" s="74"/>
      <c r="R655" s="75"/>
      <c r="S655" s="83"/>
      <c r="T655" s="84"/>
      <c r="U655" s="85"/>
      <c r="X655" s="105"/>
      <c r="Y655" s="78"/>
    </row>
    <row r="656" spans="1:26" ht="18.75" customHeight="1">
      <c r="A656" s="7"/>
      <c r="B656" s="86" t="s">
        <v>9</v>
      </c>
      <c r="C656" s="87"/>
      <c r="D656" s="10" t="s">
        <v>710</v>
      </c>
      <c r="E656" s="8"/>
      <c r="F656" s="17"/>
      <c r="G656" s="7"/>
      <c r="H656" s="15"/>
      <c r="I656" s="192" t="str">
        <f t="shared" si="187"/>
        <v>[로비/카페테리아,중앙복도]</v>
      </c>
      <c r="J656" s="52"/>
      <c r="K656" s="52"/>
      <c r="L656" s="52"/>
      <c r="M656" s="52"/>
      <c r="N656" s="52"/>
      <c r="O656" s="52"/>
      <c r="P656" s="52"/>
      <c r="Q656" s="74"/>
      <c r="R656" s="75"/>
      <c r="S656" s="83"/>
      <c r="T656" s="84"/>
      <c r="U656" s="84"/>
      <c r="X656" s="2"/>
      <c r="Y656" s="78"/>
    </row>
    <row r="657" spans="1:26" ht="18.75" customHeight="1">
      <c r="A657" s="7"/>
      <c r="B657" s="206"/>
      <c r="C657" s="87"/>
      <c r="D657" s="10" t="s">
        <v>1503</v>
      </c>
      <c r="E657" s="8"/>
      <c r="F657" s="10" t="s">
        <v>383</v>
      </c>
      <c r="G657" s="7" t="s">
        <v>19</v>
      </c>
      <c r="H657" s="15">
        <v>40.450000000000003</v>
      </c>
      <c r="I657" s="82" t="str">
        <f t="shared" si="187"/>
        <v>화강석 바닥보수파티션 간섭 등 일체, 바닥면적 20%㎡</v>
      </c>
      <c r="J657" s="52"/>
      <c r="K657" s="52" t="str">
        <f>IF(J657="","",TRUNC(J657*$H657,0))</f>
        <v/>
      </c>
      <c r="L657" s="52"/>
      <c r="M657" s="52" t="str">
        <f>IF(L657="","",TRUNC(L657*$H657,0))</f>
        <v/>
      </c>
      <c r="N657" s="52"/>
      <c r="O657" s="52" t="str">
        <f>IF(N657="","",TRUNC(N657*$H657,0))</f>
        <v/>
      </c>
      <c r="P657" s="52">
        <f>SUM(K657,M657,O657)</f>
        <v>0</v>
      </c>
      <c r="Q657" s="74"/>
      <c r="R657" s="75" t="str">
        <f>"단가"&amp;VLOOKUP($I:$I,[4]단가!$A:$B,2,FALSE)&amp;"번"</f>
        <v>단가245번</v>
      </c>
      <c r="S657" s="83"/>
      <c r="T657" s="84"/>
      <c r="U657" s="84"/>
      <c r="X657" s="2"/>
      <c r="Y657" s="130" t="s">
        <v>712</v>
      </c>
    </row>
    <row r="658" spans="1:26" ht="18.75" customHeight="1">
      <c r="A658" s="7"/>
      <c r="B658" s="206"/>
      <c r="C658" s="87"/>
      <c r="D658" s="10" t="s">
        <v>1502</v>
      </c>
      <c r="E658" s="8"/>
      <c r="F658" s="10"/>
      <c r="G658" s="7" t="s">
        <v>19</v>
      </c>
      <c r="H658" s="15">
        <v>202.28</v>
      </c>
      <c r="I658" s="82" t="str">
        <f t="shared" si="187"/>
        <v>바닥연마㎡</v>
      </c>
      <c r="J658" s="52"/>
      <c r="K658" s="52" t="str">
        <f>IF(J658="","",TRUNC(J658*$H658,0))</f>
        <v/>
      </c>
      <c r="L658" s="52"/>
      <c r="M658" s="52" t="str">
        <f>IF(L658="","",TRUNC(L658*$H658,0))</f>
        <v/>
      </c>
      <c r="N658" s="52"/>
      <c r="O658" s="52" t="str">
        <f>IF(N658="","",TRUNC(N658*$H658,0))</f>
        <v/>
      </c>
      <c r="P658" s="52">
        <f>SUM(K658,M658,O658)</f>
        <v>0</v>
      </c>
      <c r="Q658" s="74"/>
      <c r="R658" s="75" t="str">
        <f>"단가"&amp;VLOOKUP($I:$I,[4]단가!$A:$B,2,FALSE)&amp;"번"</f>
        <v>단가247번</v>
      </c>
      <c r="S658" s="83"/>
      <c r="T658" s="84"/>
      <c r="U658" s="84"/>
      <c r="X658" s="2"/>
      <c r="Y658" s="130">
        <v>202.28</v>
      </c>
    </row>
    <row r="659" spans="1:26" ht="18.75" customHeight="1">
      <c r="A659" s="7"/>
      <c r="B659" s="209"/>
      <c r="C659" s="87"/>
      <c r="D659" s="10"/>
      <c r="E659" s="8"/>
      <c r="F659" s="17"/>
      <c r="G659" s="7"/>
      <c r="H659" s="15"/>
      <c r="I659" s="82" t="str">
        <f t="shared" si="187"/>
        <v/>
      </c>
      <c r="J659" s="52"/>
      <c r="K659" s="52"/>
      <c r="L659" s="52"/>
      <c r="M659" s="52"/>
      <c r="N659" s="52"/>
      <c r="O659" s="52"/>
      <c r="P659" s="52"/>
      <c r="Q659" s="74"/>
      <c r="R659" s="75"/>
      <c r="S659" s="83"/>
      <c r="T659" s="84"/>
      <c r="U659" s="84"/>
      <c r="X659" s="105"/>
      <c r="Y659" s="106"/>
    </row>
    <row r="660" spans="1:26" ht="18.75" customHeight="1">
      <c r="A660" s="7"/>
      <c r="B660" s="86" t="s">
        <v>9</v>
      </c>
      <c r="C660" s="87"/>
      <c r="D660" s="10" t="s">
        <v>711</v>
      </c>
      <c r="E660" s="8"/>
      <c r="F660" s="17"/>
      <c r="G660" s="7"/>
      <c r="H660" s="15"/>
      <c r="I660" s="192" t="str">
        <f t="shared" si="187"/>
        <v>[카페테리아주방, 직원라카룸]</v>
      </c>
      <c r="J660" s="52"/>
      <c r="K660" s="52"/>
      <c r="L660" s="52"/>
      <c r="M660" s="52"/>
      <c r="N660" s="52"/>
      <c r="O660" s="52"/>
      <c r="P660" s="52"/>
      <c r="Q660" s="74"/>
      <c r="R660" s="75"/>
      <c r="S660" s="83"/>
      <c r="T660" s="84"/>
      <c r="U660" s="84"/>
      <c r="X660" s="2"/>
      <c r="Y660" s="78"/>
    </row>
    <row r="661" spans="1:26" ht="18.75" customHeight="1">
      <c r="A661" s="7"/>
      <c r="B661" s="206"/>
      <c r="C661" s="87"/>
      <c r="D661" s="10" t="s">
        <v>382</v>
      </c>
      <c r="E661" s="8"/>
      <c r="F661" s="10" t="s">
        <v>383</v>
      </c>
      <c r="G661" s="7" t="s">
        <v>19</v>
      </c>
      <c r="H661" s="15">
        <v>8.1080000000000005</v>
      </c>
      <c r="I661" s="82" t="str">
        <f t="shared" si="187"/>
        <v>화강석 바닥보수파티션 간섭 등 일체, 바닥면적 20%㎡</v>
      </c>
      <c r="J661" s="52"/>
      <c r="K661" s="52" t="str">
        <f>IF(J661="","",TRUNC(J661*$H661,0))</f>
        <v/>
      </c>
      <c r="L661" s="52"/>
      <c r="M661" s="52" t="str">
        <f>IF(L661="","",TRUNC(L661*$H661,0))</f>
        <v/>
      </c>
      <c r="N661" s="52"/>
      <c r="O661" s="52" t="str">
        <f>IF(N661="","",TRUNC(N661*$H661,0))</f>
        <v/>
      </c>
      <c r="P661" s="52">
        <f>SUM(K661,M661,O661)</f>
        <v>0</v>
      </c>
      <c r="Q661" s="74"/>
      <c r="R661" s="75" t="str">
        <f>"단가"&amp;VLOOKUP($I:$I,[4]단가!$A:$B,2,FALSE)&amp;"번"</f>
        <v>단가245번</v>
      </c>
      <c r="S661" s="83"/>
      <c r="T661" s="84"/>
      <c r="U661" s="84"/>
      <c r="X661" s="2"/>
      <c r="Y661" s="130" t="s">
        <v>713</v>
      </c>
    </row>
    <row r="662" spans="1:26" ht="18.75" customHeight="1">
      <c r="A662" s="7"/>
      <c r="B662" s="206"/>
      <c r="C662" s="87"/>
      <c r="D662" s="10" t="s">
        <v>385</v>
      </c>
      <c r="E662" s="8"/>
      <c r="F662" s="10"/>
      <c r="G662" s="7" t="s">
        <v>19</v>
      </c>
      <c r="H662" s="15">
        <v>40.54</v>
      </c>
      <c r="I662" s="82" t="str">
        <f t="shared" si="187"/>
        <v>바닥연마㎡</v>
      </c>
      <c r="J662" s="52"/>
      <c r="K662" s="52" t="str">
        <f>IF(J662="","",TRUNC(J662*$H662,0))</f>
        <v/>
      </c>
      <c r="L662" s="52"/>
      <c r="M662" s="52" t="str">
        <f>IF(L662="","",TRUNC(L662*$H662,0))</f>
        <v/>
      </c>
      <c r="N662" s="52"/>
      <c r="O662" s="52" t="str">
        <f>IF(N662="","",TRUNC(N662*$H662,0))</f>
        <v/>
      </c>
      <c r="P662" s="52">
        <f>SUM(K662,M662,O662)</f>
        <v>0</v>
      </c>
      <c r="Q662" s="74"/>
      <c r="R662" s="75" t="str">
        <f>"단가"&amp;VLOOKUP($I:$I,[4]단가!$A:$B,2,FALSE)&amp;"번"</f>
        <v>단가247번</v>
      </c>
      <c r="S662" s="83"/>
      <c r="T662" s="84"/>
      <c r="U662" s="84"/>
      <c r="X662" s="2"/>
      <c r="Y662" s="130">
        <v>40.54</v>
      </c>
    </row>
    <row r="663" spans="1:26" ht="18.75" customHeight="1">
      <c r="A663" s="7"/>
      <c r="B663" s="209"/>
      <c r="C663" s="87"/>
      <c r="D663" s="10"/>
      <c r="E663" s="8"/>
      <c r="F663" s="17"/>
      <c r="G663" s="7"/>
      <c r="H663" s="15"/>
      <c r="I663" s="82" t="str">
        <f t="shared" si="187"/>
        <v/>
      </c>
      <c r="J663" s="52"/>
      <c r="K663" s="52"/>
      <c r="L663" s="52"/>
      <c r="M663" s="52"/>
      <c r="N663" s="52"/>
      <c r="O663" s="52"/>
      <c r="P663" s="52"/>
      <c r="Q663" s="74"/>
      <c r="R663" s="75"/>
      <c r="S663" s="83"/>
      <c r="T663" s="84"/>
      <c r="U663" s="84"/>
      <c r="X663" s="105"/>
      <c r="Y663" s="106"/>
    </row>
    <row r="664" spans="1:26" ht="18.75" customHeight="1">
      <c r="A664" s="7"/>
      <c r="B664" s="86" t="s">
        <v>9</v>
      </c>
      <c r="C664" s="87"/>
      <c r="D664" s="10" t="s">
        <v>607</v>
      </c>
      <c r="E664" s="8"/>
      <c r="F664" s="17"/>
      <c r="G664" s="7"/>
      <c r="H664" s="15"/>
      <c r="I664" s="192" t="str">
        <f t="shared" si="187"/>
        <v>[미팅룸1, 2]</v>
      </c>
      <c r="J664" s="52"/>
      <c r="K664" s="52"/>
      <c r="L664" s="52"/>
      <c r="M664" s="52"/>
      <c r="N664" s="52"/>
      <c r="O664" s="52"/>
      <c r="P664" s="52"/>
      <c r="Q664" s="74"/>
      <c r="R664" s="75"/>
      <c r="S664" s="83"/>
      <c r="T664" s="84"/>
      <c r="U664" s="84"/>
      <c r="X664" s="2"/>
      <c r="Y664" s="78"/>
    </row>
    <row r="665" spans="1:26" ht="18.75" customHeight="1">
      <c r="A665" s="7"/>
      <c r="B665" s="206"/>
      <c r="C665" s="87"/>
      <c r="D665" s="10" t="s">
        <v>78</v>
      </c>
      <c r="E665" s="8"/>
      <c r="F665" s="10" t="s">
        <v>368</v>
      </c>
      <c r="G665" s="7" t="s">
        <v>50</v>
      </c>
      <c r="H665" s="15">
        <v>23.2</v>
      </c>
      <c r="I665" s="82" t="str">
        <f t="shared" si="187"/>
        <v>모르타르 기계바름바닥, T=80, 구배없음㎡</v>
      </c>
      <c r="J665" s="52"/>
      <c r="K665" s="52" t="str">
        <f>IF(J665="","",TRUNC(J665*$H665,0))</f>
        <v/>
      </c>
      <c r="L665" s="52"/>
      <c r="M665" s="52" t="str">
        <f>IF(L665="","",TRUNC(L665*$H665,0))</f>
        <v/>
      </c>
      <c r="N665" s="52"/>
      <c r="O665" s="52" t="str">
        <f>IF(N665="","",TRUNC(N665*$H665,0))</f>
        <v/>
      </c>
      <c r="P665" s="52">
        <f>SUM(K665,M665,O665)</f>
        <v>0</v>
      </c>
      <c r="Q665" s="74"/>
      <c r="R665" s="75" t="str">
        <f>"제"&amp;VLOOKUP($I:$I,[4]목록!$A:$M,2,FALSE)&amp;"호표"</f>
        <v>제49호표</v>
      </c>
      <c r="S665" s="83"/>
      <c r="T665" s="84"/>
      <c r="U665" s="84"/>
      <c r="X665" s="2"/>
      <c r="Y665" s="130" t="s">
        <v>714</v>
      </c>
    </row>
    <row r="666" spans="1:26" ht="18.75" customHeight="1">
      <c r="A666" s="7"/>
      <c r="B666" s="206"/>
      <c r="C666" s="87"/>
      <c r="D666" s="10" t="s">
        <v>253</v>
      </c>
      <c r="E666" s="8"/>
      <c r="F666" s="10" t="s">
        <v>271</v>
      </c>
      <c r="G666" s="7" t="s">
        <v>19</v>
      </c>
      <c r="H666" s="15">
        <v>25.52</v>
      </c>
      <c r="I666" s="82" t="str">
        <f t="shared" si="187"/>
        <v>타일자재TL-02, 600X600X10T, 지정사양㎡</v>
      </c>
      <c r="J666" s="52"/>
      <c r="K666" s="52" t="str">
        <f>IF(J666="","",TRUNC(J666*$H666,0))</f>
        <v/>
      </c>
      <c r="L666" s="52"/>
      <c r="M666" s="52" t="str">
        <f>IF(L666="","",TRUNC(L666*$H666,0))</f>
        <v/>
      </c>
      <c r="N666" s="52"/>
      <c r="O666" s="52" t="str">
        <f>IF(N666="","",TRUNC(N666*$H666,0))</f>
        <v/>
      </c>
      <c r="P666" s="52">
        <f>SUM(K666,M666,O666)</f>
        <v>0</v>
      </c>
      <c r="Q666" s="74"/>
      <c r="R666" s="75" t="str">
        <f>"단가"&amp;VLOOKUP($I:$I,[4]단가!$A:$B,2,FALSE)&amp;"번"</f>
        <v>단가205번</v>
      </c>
      <c r="S666" s="83"/>
      <c r="T666" s="84"/>
      <c r="U666" s="84"/>
      <c r="X666" s="2"/>
      <c r="Y666" s="130" t="s">
        <v>715</v>
      </c>
    </row>
    <row r="667" spans="1:26" ht="18.75" customHeight="1">
      <c r="A667" s="7"/>
      <c r="B667" s="206"/>
      <c r="C667" s="87"/>
      <c r="D667" s="19" t="s">
        <v>389</v>
      </c>
      <c r="E667" s="8"/>
      <c r="F667" s="9" t="s">
        <v>390</v>
      </c>
      <c r="G667" s="7" t="s">
        <v>19</v>
      </c>
      <c r="H667" s="15">
        <v>23.2</v>
      </c>
      <c r="I667" s="82" t="str">
        <f t="shared" si="187"/>
        <v>바닥 타일붙이기(부자재,줄눈포함)지정타일, 400*600각 이상㎡</v>
      </c>
      <c r="J667" s="52"/>
      <c r="K667" s="52" t="str">
        <f>IF(J667="","",TRUNC(J667*$H667,0))</f>
        <v/>
      </c>
      <c r="L667" s="52"/>
      <c r="M667" s="52" t="str">
        <f>IF(L667="","",TRUNC(L667*$H667,0))</f>
        <v/>
      </c>
      <c r="N667" s="52"/>
      <c r="O667" s="52" t="str">
        <f>IF(N667="","",TRUNC(N667*$H667,0))</f>
        <v/>
      </c>
      <c r="P667" s="52">
        <f>SUM(K667,M667,O667)</f>
        <v>0</v>
      </c>
      <c r="Q667" s="74"/>
      <c r="R667" s="75" t="str">
        <f>"제"&amp;VLOOKUP($I:$I,[4]목록!$A:$M,2,FALSE)&amp;"호표"</f>
        <v>제72호표</v>
      </c>
      <c r="S667" s="83"/>
      <c r="T667" s="84"/>
      <c r="U667" s="84"/>
      <c r="X667" s="2"/>
      <c r="Y667" s="130" t="s">
        <v>714</v>
      </c>
    </row>
    <row r="668" spans="1:26" ht="18.75" customHeight="1">
      <c r="A668" s="7"/>
      <c r="B668" s="209"/>
      <c r="C668" s="87"/>
      <c r="D668" s="10"/>
      <c r="E668" s="8"/>
      <c r="F668" s="17"/>
      <c r="G668" s="7"/>
      <c r="H668" s="15"/>
      <c r="I668" s="82" t="str">
        <f t="shared" si="187"/>
        <v/>
      </c>
      <c r="J668" s="52"/>
      <c r="K668" s="52"/>
      <c r="L668" s="52"/>
      <c r="M668" s="52"/>
      <c r="N668" s="52"/>
      <c r="O668" s="52"/>
      <c r="P668" s="52"/>
      <c r="Q668" s="74"/>
      <c r="R668" s="75"/>
      <c r="S668" s="83"/>
      <c r="T668" s="84"/>
      <c r="U668" s="84"/>
      <c r="X668" s="105"/>
      <c r="Y668" s="106"/>
    </row>
    <row r="669" spans="1:26" ht="18.75" customHeight="1">
      <c r="A669" s="7"/>
      <c r="B669" s="86" t="s">
        <v>9</v>
      </c>
      <c r="C669" s="87"/>
      <c r="D669" s="10" t="s">
        <v>620</v>
      </c>
      <c r="E669" s="8"/>
      <c r="F669" s="17"/>
      <c r="G669" s="7"/>
      <c r="H669" s="15"/>
      <c r="I669" s="192" t="str">
        <f t="shared" si="187"/>
        <v>[여자화장실]</v>
      </c>
      <c r="J669" s="52"/>
      <c r="K669" s="52"/>
      <c r="L669" s="52"/>
      <c r="M669" s="52"/>
      <c r="N669" s="52"/>
      <c r="O669" s="52"/>
      <c r="P669" s="52"/>
      <c r="Q669" s="74"/>
      <c r="R669" s="75"/>
      <c r="S669" s="83"/>
      <c r="T669" s="84"/>
      <c r="U669" s="84"/>
      <c r="X669" s="2"/>
      <c r="Y669" s="78"/>
    </row>
    <row r="670" spans="1:26" ht="18.75" customHeight="1">
      <c r="A670" s="7"/>
      <c r="B670" s="206"/>
      <c r="C670" s="87"/>
      <c r="D670" s="10" t="s">
        <v>78</v>
      </c>
      <c r="E670" s="8"/>
      <c r="F670" s="10" t="s">
        <v>716</v>
      </c>
      <c r="G670" s="7" t="s">
        <v>50</v>
      </c>
      <c r="H670" s="15">
        <v>50.4</v>
      </c>
      <c r="I670" s="82" t="str">
        <f t="shared" si="187"/>
        <v>모르타르 기계바름바닥, T=60, 구배없음㎡</v>
      </c>
      <c r="J670" s="52"/>
      <c r="K670" s="52" t="str">
        <f t="shared" ref="K670:K675" si="188">IF(J670="","",TRUNC(J670*$H670,0))</f>
        <v/>
      </c>
      <c r="L670" s="52"/>
      <c r="M670" s="52" t="str">
        <f t="shared" ref="M670:M675" si="189">IF(L670="","",TRUNC(L670*$H670,0))</f>
        <v/>
      </c>
      <c r="N670" s="52"/>
      <c r="O670" s="52" t="str">
        <f t="shared" ref="O670:O675" si="190">IF(N670="","",TRUNC(N670*$H670,0))</f>
        <v/>
      </c>
      <c r="P670" s="52">
        <f t="shared" ref="P670:P675" si="191">SUM(K670,M670,O670)</f>
        <v>0</v>
      </c>
      <c r="Q670" s="74"/>
      <c r="R670" s="75" t="str">
        <f>"제"&amp;VLOOKUP($I:$I,[4]목록!$A:$M,2,FALSE)&amp;"호표"</f>
        <v>제51호표</v>
      </c>
      <c r="S670" s="83"/>
      <c r="T670" s="84"/>
      <c r="U670" s="84"/>
      <c r="X670" s="2"/>
      <c r="Y670" s="202" t="s">
        <v>717</v>
      </c>
    </row>
    <row r="671" spans="1:26" s="195" customFormat="1" ht="18.75" customHeight="1">
      <c r="A671" s="7"/>
      <c r="B671" s="206"/>
      <c r="C671" s="87"/>
      <c r="D671" s="10" t="s">
        <v>33</v>
      </c>
      <c r="E671" s="8"/>
      <c r="F671" s="10" t="s">
        <v>82</v>
      </c>
      <c r="G671" s="7" t="s">
        <v>19</v>
      </c>
      <c r="H671" s="15">
        <v>50.4</v>
      </c>
      <c r="I671" s="192" t="str">
        <f t="shared" si="187"/>
        <v>시멘트액체방수바닥, THK=30mm㎡</v>
      </c>
      <c r="J671" s="52"/>
      <c r="K671" s="52" t="str">
        <f t="shared" si="188"/>
        <v/>
      </c>
      <c r="L671" s="52"/>
      <c r="M671" s="52" t="str">
        <f t="shared" si="189"/>
        <v/>
      </c>
      <c r="N671" s="52"/>
      <c r="O671" s="52" t="str">
        <f t="shared" si="190"/>
        <v/>
      </c>
      <c r="P671" s="52">
        <f t="shared" si="191"/>
        <v>0</v>
      </c>
      <c r="Q671" s="74"/>
      <c r="R671" s="75" t="str">
        <f>"제"&amp;VLOOKUP($I:$I,[4]목록!$A:$M,2,FALSE)&amp;"호표"</f>
        <v>제62호표</v>
      </c>
      <c r="S671" s="197"/>
      <c r="T671" s="198"/>
      <c r="U671" s="198"/>
      <c r="X671" s="199"/>
      <c r="Y671" s="202" t="s">
        <v>717</v>
      </c>
      <c r="Z671" s="201"/>
    </row>
    <row r="672" spans="1:26" s="195" customFormat="1" ht="18.75" customHeight="1">
      <c r="A672" s="7"/>
      <c r="B672" s="206"/>
      <c r="C672" s="87"/>
      <c r="D672" s="10" t="s">
        <v>79</v>
      </c>
      <c r="E672" s="8"/>
      <c r="F672" s="10" t="s">
        <v>80</v>
      </c>
      <c r="G672" s="7" t="s">
        <v>19</v>
      </c>
      <c r="H672" s="15">
        <v>50.4</v>
      </c>
      <c r="I672" s="192" t="str">
        <f t="shared" si="187"/>
        <v>우레탄계도막방수(비노출)T=3, 바닥㎡</v>
      </c>
      <c r="J672" s="52"/>
      <c r="K672" s="52" t="str">
        <f t="shared" si="188"/>
        <v/>
      </c>
      <c r="L672" s="52"/>
      <c r="M672" s="52" t="str">
        <f t="shared" si="189"/>
        <v/>
      </c>
      <c r="N672" s="52"/>
      <c r="O672" s="52" t="str">
        <f t="shared" si="190"/>
        <v/>
      </c>
      <c r="P672" s="52">
        <f t="shared" si="191"/>
        <v>0</v>
      </c>
      <c r="Q672" s="74"/>
      <c r="R672" s="75" t="str">
        <f>"제"&amp;VLOOKUP($I:$I,[4]목록!$A:$M,2,FALSE)&amp;"호표"</f>
        <v>제59호표</v>
      </c>
      <c r="S672" s="197"/>
      <c r="T672" s="198"/>
      <c r="U672" s="198"/>
      <c r="X672" s="199"/>
      <c r="Y672" s="202" t="s">
        <v>717</v>
      </c>
      <c r="Z672" s="201"/>
    </row>
    <row r="673" spans="1:26" s="195" customFormat="1" ht="18.75" customHeight="1">
      <c r="A673" s="7"/>
      <c r="B673" s="206"/>
      <c r="C673" s="87"/>
      <c r="D673" s="10" t="s">
        <v>417</v>
      </c>
      <c r="E673" s="8"/>
      <c r="F673" s="10" t="s">
        <v>418</v>
      </c>
      <c r="G673" s="7" t="s">
        <v>19</v>
      </c>
      <c r="H673" s="15">
        <v>50.4</v>
      </c>
      <c r="I673" s="192" t="str">
        <f t="shared" si="187"/>
        <v>타일 바탕고르기바닥, THK=24mm㎡</v>
      </c>
      <c r="J673" s="52"/>
      <c r="K673" s="52" t="str">
        <f t="shared" si="188"/>
        <v/>
      </c>
      <c r="L673" s="52"/>
      <c r="M673" s="52" t="str">
        <f t="shared" si="189"/>
        <v/>
      </c>
      <c r="N673" s="52"/>
      <c r="O673" s="52" t="str">
        <f t="shared" si="190"/>
        <v/>
      </c>
      <c r="P673" s="52">
        <f t="shared" si="191"/>
        <v>0</v>
      </c>
      <c r="Q673" s="74"/>
      <c r="R673" s="75" t="str">
        <f>"제"&amp;VLOOKUP($I:$I,[4]목록!$A:$M,2,FALSE)&amp;"호표"</f>
        <v>제64호표</v>
      </c>
      <c r="S673" s="197"/>
      <c r="T673" s="198"/>
      <c r="U673" s="198"/>
      <c r="X673" s="199"/>
      <c r="Y673" s="202" t="s">
        <v>717</v>
      </c>
      <c r="Z673" s="201"/>
    </row>
    <row r="674" spans="1:26" ht="18.75" customHeight="1">
      <c r="A674" s="7"/>
      <c r="B674" s="206"/>
      <c r="C674" s="87"/>
      <c r="D674" s="10" t="s">
        <v>253</v>
      </c>
      <c r="E674" s="8"/>
      <c r="F674" s="10" t="s">
        <v>275</v>
      </c>
      <c r="G674" s="7" t="s">
        <v>19</v>
      </c>
      <c r="H674" s="15">
        <v>55.440000000000005</v>
      </c>
      <c r="I674" s="82" t="str">
        <f t="shared" si="187"/>
        <v>타일자재TL-07, 600X600X10T, 지정사양㎡</v>
      </c>
      <c r="J674" s="52"/>
      <c r="K674" s="52" t="str">
        <f t="shared" si="188"/>
        <v/>
      </c>
      <c r="L674" s="52"/>
      <c r="M674" s="52" t="str">
        <f t="shared" si="189"/>
        <v/>
      </c>
      <c r="N674" s="52"/>
      <c r="O674" s="52" t="str">
        <f t="shared" si="190"/>
        <v/>
      </c>
      <c r="P674" s="52">
        <f t="shared" si="191"/>
        <v>0</v>
      </c>
      <c r="Q674" s="74"/>
      <c r="R674" s="75" t="str">
        <f>"단가"&amp;VLOOKUP($I:$I,[4]단가!$A:$B,2,FALSE)&amp;"번"</f>
        <v>단가210번</v>
      </c>
      <c r="S674" s="83"/>
      <c r="T674" s="84"/>
      <c r="U674" s="84"/>
      <c r="X674" s="2"/>
      <c r="Y674" s="202" t="s">
        <v>718</v>
      </c>
    </row>
    <row r="675" spans="1:26" ht="18.75" customHeight="1">
      <c r="A675" s="7"/>
      <c r="B675" s="206"/>
      <c r="C675" s="87"/>
      <c r="D675" s="19" t="s">
        <v>389</v>
      </c>
      <c r="E675" s="8"/>
      <c r="F675" s="9" t="s">
        <v>390</v>
      </c>
      <c r="G675" s="7" t="s">
        <v>19</v>
      </c>
      <c r="H675" s="15">
        <v>50.4</v>
      </c>
      <c r="I675" s="82" t="str">
        <f t="shared" si="187"/>
        <v>바닥 타일붙이기(부자재,줄눈포함)지정타일, 400*600각 이상㎡</v>
      </c>
      <c r="J675" s="52"/>
      <c r="K675" s="52" t="str">
        <f t="shared" si="188"/>
        <v/>
      </c>
      <c r="L675" s="52"/>
      <c r="M675" s="52" t="str">
        <f t="shared" si="189"/>
        <v/>
      </c>
      <c r="N675" s="52"/>
      <c r="O675" s="52" t="str">
        <f t="shared" si="190"/>
        <v/>
      </c>
      <c r="P675" s="52">
        <f t="shared" si="191"/>
        <v>0</v>
      </c>
      <c r="Q675" s="74"/>
      <c r="R675" s="75" t="str">
        <f>"제"&amp;VLOOKUP($I:$I,[4]목록!$A:$M,2,FALSE)&amp;"호표"</f>
        <v>제72호표</v>
      </c>
      <c r="S675" s="83"/>
      <c r="T675" s="84"/>
      <c r="U675" s="84"/>
      <c r="X675" s="2"/>
      <c r="Y675" s="202" t="s">
        <v>717</v>
      </c>
    </row>
    <row r="676" spans="1:26" ht="18.75" customHeight="1">
      <c r="A676" s="7"/>
      <c r="B676" s="209"/>
      <c r="C676" s="87"/>
      <c r="D676" s="10"/>
      <c r="E676" s="8"/>
      <c r="F676" s="17"/>
      <c r="G676" s="7"/>
      <c r="H676" s="15"/>
      <c r="I676" s="82" t="str">
        <f t="shared" ref="I676:I683" si="192">CONCATENATE(D676,F676,G676)</f>
        <v/>
      </c>
      <c r="J676" s="52"/>
      <c r="K676" s="52"/>
      <c r="L676" s="52"/>
      <c r="M676" s="52"/>
      <c r="N676" s="52"/>
      <c r="O676" s="52"/>
      <c r="P676" s="52"/>
      <c r="Q676" s="74"/>
      <c r="R676" s="75"/>
      <c r="S676" s="83"/>
      <c r="T676" s="84"/>
      <c r="U676" s="84"/>
      <c r="X676" s="105"/>
      <c r="Y676" s="106"/>
    </row>
    <row r="677" spans="1:26" ht="18.75" customHeight="1">
      <c r="A677" s="7"/>
      <c r="B677" s="86" t="s">
        <v>9</v>
      </c>
      <c r="C677" s="87"/>
      <c r="D677" s="10" t="s">
        <v>655</v>
      </c>
      <c r="E677" s="8"/>
      <c r="F677" s="17"/>
      <c r="G677" s="7"/>
      <c r="H677" s="15"/>
      <c r="I677" s="192" t="str">
        <f t="shared" si="192"/>
        <v>[여자화장실 전실]</v>
      </c>
      <c r="J677" s="52"/>
      <c r="K677" s="52"/>
      <c r="L677" s="52"/>
      <c r="M677" s="52"/>
      <c r="N677" s="52"/>
      <c r="O677" s="52"/>
      <c r="P677" s="52"/>
      <c r="Q677" s="74"/>
      <c r="R677" s="75"/>
      <c r="S677" s="83"/>
      <c r="T677" s="84"/>
      <c r="U677" s="84"/>
      <c r="X677" s="2"/>
      <c r="Y677" s="78"/>
    </row>
    <row r="678" spans="1:26" ht="18.75" customHeight="1">
      <c r="A678" s="7"/>
      <c r="B678" s="206"/>
      <c r="C678" s="87"/>
      <c r="D678" s="10" t="s">
        <v>78</v>
      </c>
      <c r="E678" s="8"/>
      <c r="F678" s="10" t="s">
        <v>368</v>
      </c>
      <c r="G678" s="7" t="s">
        <v>50</v>
      </c>
      <c r="H678" s="15">
        <v>3.78</v>
      </c>
      <c r="I678" s="82" t="str">
        <f t="shared" si="192"/>
        <v>모르타르 기계바름바닥, T=80, 구배없음㎡</v>
      </c>
      <c r="J678" s="52"/>
      <c r="K678" s="52" t="str">
        <f t="shared" ref="K678:K684" si="193">IF(J678="","",TRUNC(J678*$H678,0))</f>
        <v/>
      </c>
      <c r="L678" s="52"/>
      <c r="M678" s="52" t="str">
        <f t="shared" ref="M678:M684" si="194">IF(L678="","",TRUNC(L678*$H678,0))</f>
        <v/>
      </c>
      <c r="N678" s="52"/>
      <c r="O678" s="52" t="str">
        <f t="shared" ref="O678:O684" si="195">IF(N678="","",TRUNC(N678*$H678,0))</f>
        <v/>
      </c>
      <c r="P678" s="52">
        <f t="shared" ref="P678:P684" si="196">SUM(K678,M678,O678)</f>
        <v>0</v>
      </c>
      <c r="Q678" s="74"/>
      <c r="R678" s="75" t="str">
        <f>"제"&amp;VLOOKUP($I:$I,[4]목록!$A:$M,2,FALSE)&amp;"호표"</f>
        <v>제49호표</v>
      </c>
      <c r="S678" s="83"/>
      <c r="T678" s="84"/>
      <c r="U678" s="84"/>
      <c r="X678" s="2"/>
      <c r="Y678" s="202" t="s">
        <v>719</v>
      </c>
    </row>
    <row r="679" spans="1:26" s="195" customFormat="1" ht="18.75" customHeight="1">
      <c r="A679" s="7"/>
      <c r="B679" s="206"/>
      <c r="C679" s="87"/>
      <c r="D679" s="10" t="s">
        <v>33</v>
      </c>
      <c r="E679" s="8"/>
      <c r="F679" s="10" t="s">
        <v>82</v>
      </c>
      <c r="G679" s="7" t="s">
        <v>19</v>
      </c>
      <c r="H679" s="15">
        <v>4.1580000000000004</v>
      </c>
      <c r="I679" s="192" t="str">
        <f t="shared" si="192"/>
        <v>시멘트액체방수바닥, THK=30mm㎡</v>
      </c>
      <c r="J679" s="52"/>
      <c r="K679" s="52" t="str">
        <f t="shared" si="193"/>
        <v/>
      </c>
      <c r="L679" s="52"/>
      <c r="M679" s="52" t="str">
        <f t="shared" si="194"/>
        <v/>
      </c>
      <c r="N679" s="52"/>
      <c r="O679" s="52" t="str">
        <f t="shared" si="195"/>
        <v/>
      </c>
      <c r="P679" s="52">
        <f t="shared" si="196"/>
        <v>0</v>
      </c>
      <c r="Q679" s="74"/>
      <c r="R679" s="75" t="str">
        <f>"제"&amp;VLOOKUP($I:$I,[4]목록!$A:$M,2,FALSE)&amp;"호표"</f>
        <v>제62호표</v>
      </c>
      <c r="S679" s="197"/>
      <c r="T679" s="198"/>
      <c r="U679" s="198"/>
      <c r="X679" s="199"/>
      <c r="Y679" s="202" t="s">
        <v>719</v>
      </c>
      <c r="Z679" s="201"/>
    </row>
    <row r="680" spans="1:26" s="195" customFormat="1" ht="18.75" customHeight="1">
      <c r="A680" s="7"/>
      <c r="B680" s="206"/>
      <c r="C680" s="87"/>
      <c r="D680" s="10" t="s">
        <v>79</v>
      </c>
      <c r="E680" s="8"/>
      <c r="F680" s="10" t="s">
        <v>80</v>
      </c>
      <c r="G680" s="7" t="s">
        <v>19</v>
      </c>
      <c r="H680" s="15">
        <v>3.78</v>
      </c>
      <c r="I680" s="192" t="str">
        <f t="shared" si="192"/>
        <v>우레탄계도막방수(비노출)T=3, 바닥㎡</v>
      </c>
      <c r="J680" s="52"/>
      <c r="K680" s="52" t="str">
        <f t="shared" si="193"/>
        <v/>
      </c>
      <c r="L680" s="52"/>
      <c r="M680" s="52" t="str">
        <f t="shared" si="194"/>
        <v/>
      </c>
      <c r="N680" s="52"/>
      <c r="O680" s="52" t="str">
        <f t="shared" si="195"/>
        <v/>
      </c>
      <c r="P680" s="52">
        <f t="shared" si="196"/>
        <v>0</v>
      </c>
      <c r="Q680" s="74"/>
      <c r="R680" s="75" t="str">
        <f>"제"&amp;VLOOKUP($I:$I,[4]목록!$A:$M,2,FALSE)&amp;"호표"</f>
        <v>제59호표</v>
      </c>
      <c r="S680" s="197"/>
      <c r="T680" s="198"/>
      <c r="U680" s="198"/>
      <c r="X680" s="199"/>
      <c r="Y680" s="202" t="s">
        <v>719</v>
      </c>
      <c r="Z680" s="201"/>
    </row>
    <row r="681" spans="1:26" s="195" customFormat="1" ht="18.75" customHeight="1">
      <c r="A681" s="7"/>
      <c r="B681" s="206"/>
      <c r="C681" s="87"/>
      <c r="D681" s="10" t="s">
        <v>417</v>
      </c>
      <c r="E681" s="8"/>
      <c r="F681" s="10" t="s">
        <v>418</v>
      </c>
      <c r="G681" s="7" t="s">
        <v>19</v>
      </c>
      <c r="H681" s="15">
        <v>3.78</v>
      </c>
      <c r="I681" s="192" t="str">
        <f t="shared" si="192"/>
        <v>타일 바탕고르기바닥, THK=24mm㎡</v>
      </c>
      <c r="J681" s="52"/>
      <c r="K681" s="52" t="str">
        <f t="shared" si="193"/>
        <v/>
      </c>
      <c r="L681" s="52"/>
      <c r="M681" s="52" t="str">
        <f t="shared" si="194"/>
        <v/>
      </c>
      <c r="N681" s="52"/>
      <c r="O681" s="52" t="str">
        <f t="shared" si="195"/>
        <v/>
      </c>
      <c r="P681" s="52">
        <f t="shared" si="196"/>
        <v>0</v>
      </c>
      <c r="Q681" s="74"/>
      <c r="R681" s="75" t="str">
        <f>"제"&amp;VLOOKUP($I:$I,[4]목록!$A:$M,2,FALSE)&amp;"호표"</f>
        <v>제64호표</v>
      </c>
      <c r="S681" s="197"/>
      <c r="T681" s="198"/>
      <c r="U681" s="198"/>
      <c r="X681" s="199"/>
      <c r="Y681" s="202" t="s">
        <v>719</v>
      </c>
      <c r="Z681" s="201"/>
    </row>
    <row r="682" spans="1:26" ht="18.75" customHeight="1">
      <c r="A682" s="7"/>
      <c r="B682" s="206"/>
      <c r="C682" s="87"/>
      <c r="D682" s="10" t="s">
        <v>253</v>
      </c>
      <c r="E682" s="8"/>
      <c r="F682" s="10" t="s">
        <v>273</v>
      </c>
      <c r="G682" s="7" t="s">
        <v>19</v>
      </c>
      <c r="H682" s="15">
        <v>4.1580000000000004</v>
      </c>
      <c r="I682" s="82" t="str">
        <f t="shared" si="192"/>
        <v>타일자재TL-05, 800X800X10T, 지정사양㎡</v>
      </c>
      <c r="J682" s="52"/>
      <c r="K682" s="52" t="str">
        <f t="shared" si="193"/>
        <v/>
      </c>
      <c r="L682" s="52"/>
      <c r="M682" s="52" t="str">
        <f t="shared" si="194"/>
        <v/>
      </c>
      <c r="N682" s="52"/>
      <c r="O682" s="52" t="str">
        <f t="shared" si="195"/>
        <v/>
      </c>
      <c r="P682" s="52">
        <f t="shared" si="196"/>
        <v>0</v>
      </c>
      <c r="Q682" s="74"/>
      <c r="R682" s="75" t="str">
        <f>"단가"&amp;VLOOKUP($I:$I,[4]단가!$A:$B,2,FALSE)&amp;"번"</f>
        <v>단가208번</v>
      </c>
      <c r="S682" s="83"/>
      <c r="T682" s="84"/>
      <c r="U682" s="84"/>
      <c r="X682" s="2"/>
      <c r="Y682" s="202" t="s">
        <v>720</v>
      </c>
    </row>
    <row r="683" spans="1:26" ht="18.75" customHeight="1">
      <c r="A683" s="7"/>
      <c r="B683" s="206"/>
      <c r="C683" s="87"/>
      <c r="D683" s="19" t="s">
        <v>389</v>
      </c>
      <c r="E683" s="8"/>
      <c r="F683" s="9" t="s">
        <v>390</v>
      </c>
      <c r="G683" s="7" t="s">
        <v>19</v>
      </c>
      <c r="H683" s="15">
        <v>3.78</v>
      </c>
      <c r="I683" s="82" t="str">
        <f t="shared" si="192"/>
        <v>바닥 타일붙이기(부자재,줄눈포함)지정타일, 400*600각 이상㎡</v>
      </c>
      <c r="J683" s="52"/>
      <c r="K683" s="52" t="str">
        <f t="shared" si="193"/>
        <v/>
      </c>
      <c r="L683" s="52"/>
      <c r="M683" s="52" t="str">
        <f t="shared" si="194"/>
        <v/>
      </c>
      <c r="N683" s="52"/>
      <c r="O683" s="52" t="str">
        <f t="shared" si="195"/>
        <v/>
      </c>
      <c r="P683" s="52">
        <f t="shared" si="196"/>
        <v>0</v>
      </c>
      <c r="Q683" s="74"/>
      <c r="R683" s="75" t="str">
        <f>"제"&amp;VLOOKUP($I:$I,[4]목록!$A:$M,2,FALSE)&amp;"호표"</f>
        <v>제72호표</v>
      </c>
      <c r="S683" s="83"/>
      <c r="T683" s="84"/>
      <c r="U683" s="84"/>
      <c r="X683" s="2"/>
      <c r="Y683" s="202" t="s">
        <v>719</v>
      </c>
    </row>
    <row r="684" spans="1:26" ht="18.75" customHeight="1">
      <c r="A684" s="7"/>
      <c r="B684" s="206"/>
      <c r="C684" s="87"/>
      <c r="D684" s="10" t="s">
        <v>1481</v>
      </c>
      <c r="E684" s="8"/>
      <c r="F684" s="10" t="s">
        <v>723</v>
      </c>
      <c r="G684" s="7" t="s">
        <v>20</v>
      </c>
      <c r="H684" s="15">
        <v>1.5</v>
      </c>
      <c r="I684" s="82" t="str">
        <f t="shared" ref="I684:I693" si="197">CONCATENATE(D684,F684,G684)</f>
        <v>재료분리대MT-07,W(50+30+200+30+50)m</v>
      </c>
      <c r="J684" s="52"/>
      <c r="K684" s="52" t="str">
        <f t="shared" si="193"/>
        <v/>
      </c>
      <c r="L684" s="52"/>
      <c r="M684" s="52" t="str">
        <f t="shared" si="194"/>
        <v/>
      </c>
      <c r="N684" s="52"/>
      <c r="O684" s="52" t="str">
        <f t="shared" si="195"/>
        <v/>
      </c>
      <c r="P684" s="52">
        <f t="shared" si="196"/>
        <v>0</v>
      </c>
      <c r="Q684" s="74"/>
      <c r="R684" s="75" t="str">
        <f>"제"&amp;VLOOKUP($I:$I,[4]목록!$A:$M,2,FALSE)&amp;"호표"</f>
        <v>제172호표</v>
      </c>
      <c r="S684" s="83"/>
      <c r="T684" s="84"/>
      <c r="U684" s="84"/>
      <c r="X684" s="2"/>
      <c r="Y684" s="202">
        <v>1.5</v>
      </c>
    </row>
    <row r="685" spans="1:26" ht="18.75" customHeight="1">
      <c r="A685" s="7"/>
      <c r="B685" s="206"/>
      <c r="C685" s="87"/>
      <c r="D685" s="19" t="s">
        <v>744</v>
      </c>
      <c r="E685" s="8"/>
      <c r="F685" s="9" t="s">
        <v>384</v>
      </c>
      <c r="G685" s="7" t="s">
        <v>21</v>
      </c>
      <c r="H685" s="15">
        <v>2</v>
      </c>
      <c r="I685" s="82" t="str">
        <f t="shared" si="197"/>
        <v>점자블록 자재/시공 300*300*30T, 고강도EA</v>
      </c>
      <c r="J685" s="52"/>
      <c r="K685" s="52" t="str">
        <f>IF(J685="","",TRUNC(J685*$H685,0))</f>
        <v/>
      </c>
      <c r="L685" s="52"/>
      <c r="M685" s="52" t="str">
        <f>IF(L685="","",TRUNC(L685*$H685,0))</f>
        <v/>
      </c>
      <c r="N685" s="52"/>
      <c r="O685" s="52" t="str">
        <f>IF(N685="","",TRUNC(N685*$H685,0))</f>
        <v/>
      </c>
      <c r="P685" s="52">
        <f>SUM(K685,M685,O685)</f>
        <v>0</v>
      </c>
      <c r="Q685" s="74"/>
      <c r="R685" s="75" t="str">
        <f>"단가"&amp;VLOOKUP($I:$I,[4]단가!$A:$B,2,FALSE)&amp;"번"</f>
        <v>단가246번</v>
      </c>
      <c r="S685" s="83"/>
      <c r="T685" s="84"/>
      <c r="U685" s="84"/>
      <c r="X685" s="2"/>
      <c r="Y685" s="106">
        <v>2</v>
      </c>
    </row>
    <row r="686" spans="1:26" ht="18.75" customHeight="1">
      <c r="A686" s="7"/>
      <c r="B686" s="209"/>
      <c r="C686" s="87"/>
      <c r="D686" s="10"/>
      <c r="E686" s="8"/>
      <c r="F686" s="17"/>
      <c r="G686" s="7"/>
      <c r="H686" s="15"/>
      <c r="I686" s="82" t="str">
        <f t="shared" si="197"/>
        <v/>
      </c>
      <c r="J686" s="52"/>
      <c r="K686" s="52"/>
      <c r="L686" s="52"/>
      <c r="M686" s="52"/>
      <c r="N686" s="52"/>
      <c r="O686" s="52"/>
      <c r="P686" s="52"/>
      <c r="Q686" s="74"/>
      <c r="R686" s="75"/>
      <c r="S686" s="83"/>
      <c r="T686" s="84"/>
      <c r="U686" s="84"/>
      <c r="X686" s="105"/>
      <c r="Y686" s="106"/>
    </row>
    <row r="687" spans="1:26" ht="18.75" customHeight="1">
      <c r="A687" s="7"/>
      <c r="B687" s="86" t="s">
        <v>9</v>
      </c>
      <c r="C687" s="87"/>
      <c r="D687" s="10" t="s">
        <v>658</v>
      </c>
      <c r="E687" s="8"/>
      <c r="F687" s="17"/>
      <c r="G687" s="7"/>
      <c r="H687" s="15"/>
      <c r="I687" s="192" t="str">
        <f t="shared" si="197"/>
        <v>[장애인화장실(여)]</v>
      </c>
      <c r="J687" s="52"/>
      <c r="K687" s="52"/>
      <c r="L687" s="52"/>
      <c r="M687" s="52"/>
      <c r="N687" s="52"/>
      <c r="O687" s="52"/>
      <c r="P687" s="52"/>
      <c r="Q687" s="74"/>
      <c r="R687" s="75"/>
      <c r="S687" s="83"/>
      <c r="T687" s="84"/>
      <c r="U687" s="84"/>
      <c r="X687" s="2"/>
      <c r="Y687" s="78"/>
    </row>
    <row r="688" spans="1:26" ht="18.75" customHeight="1">
      <c r="A688" s="7"/>
      <c r="B688" s="206"/>
      <c r="C688" s="87"/>
      <c r="D688" s="10" t="s">
        <v>78</v>
      </c>
      <c r="E688" s="8"/>
      <c r="F688" s="10" t="s">
        <v>368</v>
      </c>
      <c r="G688" s="7" t="s">
        <v>50</v>
      </c>
      <c r="H688" s="15">
        <v>3.78</v>
      </c>
      <c r="I688" s="82" t="str">
        <f t="shared" si="197"/>
        <v>모르타르 기계바름바닥, T=80, 구배없음㎡</v>
      </c>
      <c r="J688" s="52"/>
      <c r="K688" s="52" t="str">
        <f t="shared" ref="K688:K694" si="198">IF(J688="","",TRUNC(J688*$H688,0))</f>
        <v/>
      </c>
      <c r="L688" s="52"/>
      <c r="M688" s="52" t="str">
        <f t="shared" ref="M688:M694" si="199">IF(L688="","",TRUNC(L688*$H688,0))</f>
        <v/>
      </c>
      <c r="N688" s="52"/>
      <c r="O688" s="52" t="str">
        <f t="shared" ref="O688:O694" si="200">IF(N688="","",TRUNC(N688*$H688,0))</f>
        <v/>
      </c>
      <c r="P688" s="52">
        <f t="shared" ref="P688:P694" si="201">SUM(K688,M688,O688)</f>
        <v>0</v>
      </c>
      <c r="Q688" s="74"/>
      <c r="R688" s="75" t="str">
        <f>"제"&amp;VLOOKUP($I:$I,[4]목록!$A:$M,2,FALSE)&amp;"호표"</f>
        <v>제49호표</v>
      </c>
      <c r="S688" s="83"/>
      <c r="T688" s="84"/>
      <c r="U688" s="84"/>
      <c r="X688" s="2"/>
      <c r="Y688" s="202" t="s">
        <v>721</v>
      </c>
    </row>
    <row r="689" spans="1:26" s="195" customFormat="1" ht="18.75" customHeight="1">
      <c r="A689" s="7"/>
      <c r="B689" s="206"/>
      <c r="C689" s="87"/>
      <c r="D689" s="10" t="s">
        <v>33</v>
      </c>
      <c r="E689" s="8"/>
      <c r="F689" s="10" t="s">
        <v>82</v>
      </c>
      <c r="G689" s="7" t="s">
        <v>19</v>
      </c>
      <c r="H689" s="15">
        <v>3.78</v>
      </c>
      <c r="I689" s="192" t="str">
        <f t="shared" si="197"/>
        <v>시멘트액체방수바닥, THK=30mm㎡</v>
      </c>
      <c r="J689" s="52"/>
      <c r="K689" s="52" t="str">
        <f t="shared" si="198"/>
        <v/>
      </c>
      <c r="L689" s="52"/>
      <c r="M689" s="52" t="str">
        <f t="shared" si="199"/>
        <v/>
      </c>
      <c r="N689" s="52"/>
      <c r="O689" s="52" t="str">
        <f t="shared" si="200"/>
        <v/>
      </c>
      <c r="P689" s="52">
        <f t="shared" si="201"/>
        <v>0</v>
      </c>
      <c r="Q689" s="74"/>
      <c r="R689" s="75" t="str">
        <f>"제"&amp;VLOOKUP($I:$I,[4]목록!$A:$M,2,FALSE)&amp;"호표"</f>
        <v>제62호표</v>
      </c>
      <c r="S689" s="197"/>
      <c r="T689" s="198"/>
      <c r="U689" s="198"/>
      <c r="X689" s="199"/>
      <c r="Y689" s="202" t="s">
        <v>721</v>
      </c>
      <c r="Z689" s="201"/>
    </row>
    <row r="690" spans="1:26" s="195" customFormat="1" ht="18.75" customHeight="1">
      <c r="A690" s="7"/>
      <c r="B690" s="206"/>
      <c r="C690" s="87"/>
      <c r="D690" s="10" t="s">
        <v>79</v>
      </c>
      <c r="E690" s="8"/>
      <c r="F690" s="10" t="s">
        <v>80</v>
      </c>
      <c r="G690" s="7" t="s">
        <v>19</v>
      </c>
      <c r="H690" s="15">
        <v>3.78</v>
      </c>
      <c r="I690" s="192" t="str">
        <f t="shared" si="197"/>
        <v>우레탄계도막방수(비노출)T=3, 바닥㎡</v>
      </c>
      <c r="J690" s="52"/>
      <c r="K690" s="52" t="str">
        <f t="shared" si="198"/>
        <v/>
      </c>
      <c r="L690" s="52"/>
      <c r="M690" s="52" t="str">
        <f t="shared" si="199"/>
        <v/>
      </c>
      <c r="N690" s="52"/>
      <c r="O690" s="52" t="str">
        <f t="shared" si="200"/>
        <v/>
      </c>
      <c r="P690" s="52">
        <f t="shared" si="201"/>
        <v>0</v>
      </c>
      <c r="Q690" s="74"/>
      <c r="R690" s="75" t="str">
        <f>"제"&amp;VLOOKUP($I:$I,[4]목록!$A:$M,2,FALSE)&amp;"호표"</f>
        <v>제59호표</v>
      </c>
      <c r="S690" s="197"/>
      <c r="T690" s="198"/>
      <c r="U690" s="198"/>
      <c r="X690" s="199"/>
      <c r="Y690" s="202" t="s">
        <v>721</v>
      </c>
      <c r="Z690" s="201"/>
    </row>
    <row r="691" spans="1:26" s="195" customFormat="1" ht="18.75" customHeight="1">
      <c r="A691" s="7"/>
      <c r="B691" s="206"/>
      <c r="C691" s="87"/>
      <c r="D691" s="10" t="s">
        <v>417</v>
      </c>
      <c r="E691" s="8"/>
      <c r="F691" s="10" t="s">
        <v>418</v>
      </c>
      <c r="G691" s="7" t="s">
        <v>19</v>
      </c>
      <c r="H691" s="15">
        <v>3.78</v>
      </c>
      <c r="I691" s="192" t="str">
        <f t="shared" si="197"/>
        <v>타일 바탕고르기바닥, THK=24mm㎡</v>
      </c>
      <c r="J691" s="52"/>
      <c r="K691" s="52" t="str">
        <f t="shared" si="198"/>
        <v/>
      </c>
      <c r="L691" s="52"/>
      <c r="M691" s="52" t="str">
        <f t="shared" si="199"/>
        <v/>
      </c>
      <c r="N691" s="52"/>
      <c r="O691" s="52" t="str">
        <f t="shared" si="200"/>
        <v/>
      </c>
      <c r="P691" s="52">
        <f t="shared" si="201"/>
        <v>0</v>
      </c>
      <c r="Q691" s="74"/>
      <c r="R691" s="75" t="str">
        <f>"제"&amp;VLOOKUP($I:$I,[4]목록!$A:$M,2,FALSE)&amp;"호표"</f>
        <v>제64호표</v>
      </c>
      <c r="S691" s="197"/>
      <c r="T691" s="198"/>
      <c r="U691" s="198"/>
      <c r="X691" s="199"/>
      <c r="Y691" s="202" t="s">
        <v>721</v>
      </c>
      <c r="Z691" s="201"/>
    </row>
    <row r="692" spans="1:26" ht="18.75" customHeight="1">
      <c r="A692" s="7"/>
      <c r="B692" s="206"/>
      <c r="C692" s="87"/>
      <c r="D692" s="10" t="s">
        <v>253</v>
      </c>
      <c r="E692" s="8"/>
      <c r="F692" s="10" t="s">
        <v>273</v>
      </c>
      <c r="G692" s="7" t="s">
        <v>19</v>
      </c>
      <c r="H692" s="15">
        <v>4.1580000000000004</v>
      </c>
      <c r="I692" s="192" t="str">
        <f t="shared" si="197"/>
        <v>타일자재TL-05, 800X800X10T, 지정사양㎡</v>
      </c>
      <c r="J692" s="52"/>
      <c r="K692" s="52" t="str">
        <f t="shared" si="198"/>
        <v/>
      </c>
      <c r="L692" s="52"/>
      <c r="M692" s="52" t="str">
        <f t="shared" si="199"/>
        <v/>
      </c>
      <c r="N692" s="52"/>
      <c r="O692" s="52" t="str">
        <f t="shared" si="200"/>
        <v/>
      </c>
      <c r="P692" s="52">
        <f t="shared" si="201"/>
        <v>0</v>
      </c>
      <c r="Q692" s="74"/>
      <c r="R692" s="75" t="str">
        <f>"단가"&amp;VLOOKUP($I:$I,[4]단가!$A:$B,2,FALSE)&amp;"번"</f>
        <v>단가208번</v>
      </c>
      <c r="S692" s="83"/>
      <c r="T692" s="84"/>
      <c r="U692" s="84"/>
      <c r="X692" s="2"/>
      <c r="Y692" s="202" t="s">
        <v>722</v>
      </c>
    </row>
    <row r="693" spans="1:26" ht="18.75" customHeight="1">
      <c r="A693" s="7"/>
      <c r="B693" s="206"/>
      <c r="C693" s="87"/>
      <c r="D693" s="19" t="s">
        <v>389</v>
      </c>
      <c r="E693" s="8"/>
      <c r="F693" s="9" t="s">
        <v>390</v>
      </c>
      <c r="G693" s="7" t="s">
        <v>19</v>
      </c>
      <c r="H693" s="15">
        <v>3.78</v>
      </c>
      <c r="I693" s="192" t="str">
        <f t="shared" si="197"/>
        <v>바닥 타일붙이기(부자재,줄눈포함)지정타일, 400*600각 이상㎡</v>
      </c>
      <c r="J693" s="52"/>
      <c r="K693" s="52" t="str">
        <f t="shared" si="198"/>
        <v/>
      </c>
      <c r="L693" s="52"/>
      <c r="M693" s="52" t="str">
        <f t="shared" si="199"/>
        <v/>
      </c>
      <c r="N693" s="52"/>
      <c r="O693" s="52" t="str">
        <f t="shared" si="200"/>
        <v/>
      </c>
      <c r="P693" s="52">
        <f t="shared" si="201"/>
        <v>0</v>
      </c>
      <c r="Q693" s="74"/>
      <c r="R693" s="75" t="str">
        <f>"제"&amp;VLOOKUP($I:$I,[4]목록!$A:$M,2,FALSE)&amp;"호표"</f>
        <v>제72호표</v>
      </c>
      <c r="S693" s="83"/>
      <c r="T693" s="84"/>
      <c r="U693" s="84"/>
      <c r="X693" s="2"/>
      <c r="Y693" s="202" t="s">
        <v>721</v>
      </c>
    </row>
    <row r="694" spans="1:26" ht="18.75" customHeight="1">
      <c r="A694" s="7"/>
      <c r="B694" s="206"/>
      <c r="C694" s="87"/>
      <c r="D694" s="10" t="s">
        <v>55</v>
      </c>
      <c r="E694" s="8"/>
      <c r="F694" s="10" t="s">
        <v>723</v>
      </c>
      <c r="G694" s="7" t="s">
        <v>20</v>
      </c>
      <c r="H694" s="15">
        <v>1</v>
      </c>
      <c r="I694" s="192" t="str">
        <f t="shared" ref="I694:I708" si="202">CONCATENATE(D694,F694,G694)</f>
        <v>재료분리대MT-07,W(50+30+200+30+50)m</v>
      </c>
      <c r="J694" s="52"/>
      <c r="K694" s="52" t="str">
        <f t="shared" si="198"/>
        <v/>
      </c>
      <c r="L694" s="52"/>
      <c r="M694" s="52" t="str">
        <f t="shared" si="199"/>
        <v/>
      </c>
      <c r="N694" s="52"/>
      <c r="O694" s="52" t="str">
        <f t="shared" si="200"/>
        <v/>
      </c>
      <c r="P694" s="52">
        <f t="shared" si="201"/>
        <v>0</v>
      </c>
      <c r="Q694" s="74"/>
      <c r="R694" s="75" t="str">
        <f>"제"&amp;VLOOKUP($I:$I,[4]목록!$A:$M,2,FALSE)&amp;"호표"</f>
        <v>제172호표</v>
      </c>
      <c r="S694" s="83"/>
      <c r="T694" s="84"/>
      <c r="U694" s="84"/>
      <c r="X694" s="2"/>
      <c r="Y694" s="202">
        <v>1</v>
      </c>
    </row>
    <row r="695" spans="1:26" ht="18.75" customHeight="1">
      <c r="A695" s="7"/>
      <c r="B695" s="209"/>
      <c r="C695" s="87"/>
      <c r="D695" s="10"/>
      <c r="E695" s="8"/>
      <c r="F695" s="17"/>
      <c r="G695" s="7"/>
      <c r="H695" s="15"/>
      <c r="I695" s="192" t="str">
        <f t="shared" si="202"/>
        <v/>
      </c>
      <c r="J695" s="52"/>
      <c r="K695" s="52"/>
      <c r="L695" s="52"/>
      <c r="M695" s="52"/>
      <c r="N695" s="52"/>
      <c r="O695" s="52"/>
      <c r="P695" s="52"/>
      <c r="Q695" s="74"/>
      <c r="R695" s="75"/>
      <c r="S695" s="83"/>
      <c r="T695" s="84"/>
      <c r="U695" s="84"/>
      <c r="X695" s="105"/>
      <c r="Y695" s="106"/>
    </row>
    <row r="696" spans="1:26" ht="18.75" customHeight="1">
      <c r="A696" s="7"/>
      <c r="B696" s="86" t="s">
        <v>9</v>
      </c>
      <c r="C696" s="87"/>
      <c r="D696" s="10" t="s">
        <v>363</v>
      </c>
      <c r="E696" s="8"/>
      <c r="F696" s="17"/>
      <c r="G696" s="7"/>
      <c r="H696" s="15"/>
      <c r="I696" s="192" t="str">
        <f t="shared" si="202"/>
        <v>[창고]</v>
      </c>
      <c r="J696" s="52"/>
      <c r="K696" s="52"/>
      <c r="L696" s="52"/>
      <c r="M696" s="52"/>
      <c r="N696" s="52"/>
      <c r="O696" s="52"/>
      <c r="P696" s="52"/>
      <c r="Q696" s="74"/>
      <c r="R696" s="75"/>
      <c r="S696" s="83"/>
      <c r="T696" s="84"/>
      <c r="U696" s="84"/>
      <c r="X696" s="2"/>
      <c r="Y696" s="78"/>
    </row>
    <row r="697" spans="1:26" ht="18.75" customHeight="1">
      <c r="A697" s="7"/>
      <c r="B697" s="206"/>
      <c r="C697" s="87"/>
      <c r="D697" s="10" t="s">
        <v>78</v>
      </c>
      <c r="E697" s="8"/>
      <c r="F697" s="10" t="s">
        <v>368</v>
      </c>
      <c r="G697" s="7" t="s">
        <v>50</v>
      </c>
      <c r="H697" s="15">
        <v>1.26</v>
      </c>
      <c r="I697" s="192" t="str">
        <f t="shared" si="202"/>
        <v>모르타르 기계바름바닥, T=80, 구배없음㎡</v>
      </c>
      <c r="J697" s="52"/>
      <c r="K697" s="52" t="str">
        <f>IF(J697="","",TRUNC(J697*$H697,0))</f>
        <v/>
      </c>
      <c r="L697" s="52"/>
      <c r="M697" s="52" t="str">
        <f>IF(L697="","",TRUNC(L697*$H697,0))</f>
        <v/>
      </c>
      <c r="N697" s="52"/>
      <c r="O697" s="52" t="str">
        <f>IF(N697="","",TRUNC(N697*$H697,0))</f>
        <v/>
      </c>
      <c r="P697" s="52">
        <f>SUM(K697,M697,O697)</f>
        <v>0</v>
      </c>
      <c r="Q697" s="74"/>
      <c r="R697" s="75" t="str">
        <f>"제"&amp;VLOOKUP($I:$I,[4]목록!$A:$M,2,FALSE)&amp;"호표"</f>
        <v>제49호표</v>
      </c>
      <c r="S697" s="83"/>
      <c r="T697" s="84"/>
      <c r="U697" s="84"/>
      <c r="X697" s="2"/>
      <c r="Y697" s="130" t="s">
        <v>728</v>
      </c>
    </row>
    <row r="698" spans="1:26" ht="18.75" customHeight="1">
      <c r="A698" s="7"/>
      <c r="B698" s="206"/>
      <c r="C698" s="87"/>
      <c r="D698" s="10" t="s">
        <v>253</v>
      </c>
      <c r="E698" s="8"/>
      <c r="F698" s="10" t="s">
        <v>271</v>
      </c>
      <c r="G698" s="7" t="s">
        <v>19</v>
      </c>
      <c r="H698" s="15">
        <v>1.38</v>
      </c>
      <c r="I698" s="192" t="str">
        <f t="shared" si="202"/>
        <v>타일자재TL-02, 600X600X10T, 지정사양㎡</v>
      </c>
      <c r="J698" s="52"/>
      <c r="K698" s="52" t="str">
        <f>IF(J698="","",TRUNC(J698*$H698,0))</f>
        <v/>
      </c>
      <c r="L698" s="52"/>
      <c r="M698" s="52" t="str">
        <f>IF(L698="","",TRUNC(L698*$H698,0))</f>
        <v/>
      </c>
      <c r="N698" s="52"/>
      <c r="O698" s="52" t="str">
        <f>IF(N698="","",TRUNC(N698*$H698,0))</f>
        <v/>
      </c>
      <c r="P698" s="52">
        <f>SUM(K698,M698,O698)</f>
        <v>0</v>
      </c>
      <c r="Q698" s="74"/>
      <c r="R698" s="75" t="str">
        <f>"단가"&amp;VLOOKUP($I:$I,[4]단가!$A:$B,2,FALSE)&amp;"번"</f>
        <v>단가205번</v>
      </c>
      <c r="S698" s="83"/>
      <c r="T698" s="84"/>
      <c r="U698" s="84"/>
      <c r="X698" s="2"/>
      <c r="Y698" s="130" t="s">
        <v>729</v>
      </c>
    </row>
    <row r="699" spans="1:26" ht="18.75" customHeight="1">
      <c r="A699" s="7"/>
      <c r="B699" s="206"/>
      <c r="C699" s="87"/>
      <c r="D699" s="19" t="s">
        <v>389</v>
      </c>
      <c r="E699" s="8"/>
      <c r="F699" s="9" t="s">
        <v>390</v>
      </c>
      <c r="G699" s="7" t="s">
        <v>19</v>
      </c>
      <c r="H699" s="15">
        <v>1.26</v>
      </c>
      <c r="I699" s="192" t="str">
        <f t="shared" si="202"/>
        <v>바닥 타일붙이기(부자재,줄눈포함)지정타일, 400*600각 이상㎡</v>
      </c>
      <c r="J699" s="52"/>
      <c r="K699" s="52" t="str">
        <f>IF(J699="","",TRUNC(J699*$H699,0))</f>
        <v/>
      </c>
      <c r="L699" s="52"/>
      <c r="M699" s="52" t="str">
        <f>IF(L699="","",TRUNC(L699*$H699,0))</f>
        <v/>
      </c>
      <c r="N699" s="52"/>
      <c r="O699" s="52" t="str">
        <f>IF(N699="","",TRUNC(N699*$H699,0))</f>
        <v/>
      </c>
      <c r="P699" s="52">
        <f>SUM(K699,M699,O699)</f>
        <v>0</v>
      </c>
      <c r="Q699" s="74"/>
      <c r="R699" s="75" t="str">
        <f>"제"&amp;VLOOKUP($I:$I,[4]목록!$A:$M,2,FALSE)&amp;"호표"</f>
        <v>제72호표</v>
      </c>
      <c r="S699" s="83"/>
      <c r="T699" s="84"/>
      <c r="U699" s="84"/>
      <c r="X699" s="2"/>
      <c r="Y699" s="130" t="s">
        <v>728</v>
      </c>
    </row>
    <row r="700" spans="1:26" ht="18.75" customHeight="1">
      <c r="A700" s="7"/>
      <c r="B700" s="209"/>
      <c r="C700" s="87"/>
      <c r="D700" s="10"/>
      <c r="E700" s="8"/>
      <c r="F700" s="17"/>
      <c r="G700" s="7"/>
      <c r="H700" s="15"/>
      <c r="I700" s="192" t="str">
        <f t="shared" si="202"/>
        <v/>
      </c>
      <c r="J700" s="52"/>
      <c r="K700" s="52"/>
      <c r="L700" s="52"/>
      <c r="M700" s="52"/>
      <c r="N700" s="52"/>
      <c r="O700" s="52"/>
      <c r="P700" s="52"/>
      <c r="Q700" s="74"/>
      <c r="R700" s="75"/>
      <c r="S700" s="83"/>
      <c r="T700" s="84"/>
      <c r="U700" s="84"/>
      <c r="X700" s="105"/>
      <c r="Y700" s="106"/>
    </row>
    <row r="701" spans="1:26" ht="18.75" customHeight="1">
      <c r="A701" s="7"/>
      <c r="B701" s="86" t="s">
        <v>9</v>
      </c>
      <c r="C701" s="87"/>
      <c r="D701" s="10" t="s">
        <v>666</v>
      </c>
      <c r="E701" s="8"/>
      <c r="F701" s="17"/>
      <c r="G701" s="7"/>
      <c r="H701" s="15"/>
      <c r="I701" s="192" t="str">
        <f t="shared" si="202"/>
        <v>[남자화장실]</v>
      </c>
      <c r="J701" s="52"/>
      <c r="K701" s="52"/>
      <c r="L701" s="52"/>
      <c r="M701" s="52"/>
      <c r="N701" s="52"/>
      <c r="O701" s="52"/>
      <c r="P701" s="52"/>
      <c r="Q701" s="74"/>
      <c r="R701" s="75"/>
      <c r="S701" s="83"/>
      <c r="T701" s="84"/>
      <c r="U701" s="84"/>
      <c r="X701" s="2"/>
      <c r="Y701" s="78"/>
    </row>
    <row r="702" spans="1:26" ht="18.75" customHeight="1">
      <c r="A702" s="7"/>
      <c r="B702" s="206"/>
      <c r="C702" s="87"/>
      <c r="D702" s="10" t="s">
        <v>78</v>
      </c>
      <c r="E702" s="8"/>
      <c r="F702" s="10" t="s">
        <v>716</v>
      </c>
      <c r="G702" s="7" t="s">
        <v>50</v>
      </c>
      <c r="H702" s="15">
        <v>36.11</v>
      </c>
      <c r="I702" s="192" t="str">
        <f t="shared" si="202"/>
        <v>모르타르 기계바름바닥, T=60, 구배없음㎡</v>
      </c>
      <c r="J702" s="52"/>
      <c r="K702" s="52" t="str">
        <f t="shared" ref="K702:K708" si="203">IF(J702="","",TRUNC(J702*$H702,0))</f>
        <v/>
      </c>
      <c r="L702" s="52"/>
      <c r="M702" s="52" t="str">
        <f t="shared" ref="M702:M708" si="204">IF(L702="","",TRUNC(L702*$H702,0))</f>
        <v/>
      </c>
      <c r="N702" s="52"/>
      <c r="O702" s="52" t="str">
        <f t="shared" ref="O702:O708" si="205">IF(N702="","",TRUNC(N702*$H702,0))</f>
        <v/>
      </c>
      <c r="P702" s="52">
        <f t="shared" ref="P702:P708" si="206">SUM(K702,M702,O702)</f>
        <v>0</v>
      </c>
      <c r="Q702" s="74"/>
      <c r="R702" s="75" t="str">
        <f>"제"&amp;VLOOKUP($I:$I,[4]목록!$A:$M,2,FALSE)&amp;"호표"</f>
        <v>제51호표</v>
      </c>
      <c r="S702" s="83"/>
      <c r="T702" s="84"/>
      <c r="U702" s="84"/>
      <c r="X702" s="2"/>
      <c r="Y702" s="202" t="s">
        <v>724</v>
      </c>
    </row>
    <row r="703" spans="1:26" s="195" customFormat="1" ht="18.75" customHeight="1">
      <c r="A703" s="7"/>
      <c r="B703" s="206"/>
      <c r="C703" s="87"/>
      <c r="D703" s="10" t="s">
        <v>33</v>
      </c>
      <c r="E703" s="8"/>
      <c r="F703" s="10" t="s">
        <v>82</v>
      </c>
      <c r="G703" s="7" t="s">
        <v>19</v>
      </c>
      <c r="H703" s="15">
        <v>36.11</v>
      </c>
      <c r="I703" s="192" t="str">
        <f t="shared" si="202"/>
        <v>시멘트액체방수바닥, THK=30mm㎡</v>
      </c>
      <c r="J703" s="52"/>
      <c r="K703" s="52" t="str">
        <f t="shared" si="203"/>
        <v/>
      </c>
      <c r="L703" s="52"/>
      <c r="M703" s="52" t="str">
        <f t="shared" si="204"/>
        <v/>
      </c>
      <c r="N703" s="52"/>
      <c r="O703" s="52" t="str">
        <f t="shared" si="205"/>
        <v/>
      </c>
      <c r="P703" s="52">
        <f t="shared" si="206"/>
        <v>0</v>
      </c>
      <c r="Q703" s="74"/>
      <c r="R703" s="75" t="str">
        <f>"제"&amp;VLOOKUP($I:$I,[4]목록!$A:$M,2,FALSE)&amp;"호표"</f>
        <v>제62호표</v>
      </c>
      <c r="S703" s="197"/>
      <c r="T703" s="198"/>
      <c r="U703" s="198"/>
      <c r="X703" s="199"/>
      <c r="Y703" s="202" t="s">
        <v>724</v>
      </c>
      <c r="Z703" s="201"/>
    </row>
    <row r="704" spans="1:26" s="195" customFormat="1" ht="18.75" customHeight="1">
      <c r="A704" s="7"/>
      <c r="B704" s="206"/>
      <c r="C704" s="87"/>
      <c r="D704" s="10" t="s">
        <v>79</v>
      </c>
      <c r="E704" s="8"/>
      <c r="F704" s="10" t="s">
        <v>80</v>
      </c>
      <c r="G704" s="7" t="s">
        <v>19</v>
      </c>
      <c r="H704" s="15">
        <v>36.11</v>
      </c>
      <c r="I704" s="192" t="str">
        <f t="shared" si="202"/>
        <v>우레탄계도막방수(비노출)T=3, 바닥㎡</v>
      </c>
      <c r="J704" s="52"/>
      <c r="K704" s="52" t="str">
        <f t="shared" si="203"/>
        <v/>
      </c>
      <c r="L704" s="52"/>
      <c r="M704" s="52" t="str">
        <f t="shared" si="204"/>
        <v/>
      </c>
      <c r="N704" s="52"/>
      <c r="O704" s="52" t="str">
        <f t="shared" si="205"/>
        <v/>
      </c>
      <c r="P704" s="52">
        <f t="shared" si="206"/>
        <v>0</v>
      </c>
      <c r="Q704" s="74"/>
      <c r="R704" s="75" t="str">
        <f>"제"&amp;VLOOKUP($I:$I,[4]목록!$A:$M,2,FALSE)&amp;"호표"</f>
        <v>제59호표</v>
      </c>
      <c r="S704" s="197"/>
      <c r="T704" s="198"/>
      <c r="U704" s="198"/>
      <c r="X704" s="199"/>
      <c r="Y704" s="202" t="s">
        <v>724</v>
      </c>
      <c r="Z704" s="201"/>
    </row>
    <row r="705" spans="1:26" s="195" customFormat="1" ht="18.75" customHeight="1">
      <c r="A705" s="7"/>
      <c r="B705" s="206"/>
      <c r="C705" s="87"/>
      <c r="D705" s="10" t="s">
        <v>417</v>
      </c>
      <c r="E705" s="8"/>
      <c r="F705" s="10" t="s">
        <v>418</v>
      </c>
      <c r="G705" s="7" t="s">
        <v>19</v>
      </c>
      <c r="H705" s="15">
        <v>36.11</v>
      </c>
      <c r="I705" s="192" t="str">
        <f t="shared" si="202"/>
        <v>타일 바탕고르기바닥, THK=24mm㎡</v>
      </c>
      <c r="J705" s="52"/>
      <c r="K705" s="52" t="str">
        <f t="shared" si="203"/>
        <v/>
      </c>
      <c r="L705" s="52"/>
      <c r="M705" s="52" t="str">
        <f t="shared" si="204"/>
        <v/>
      </c>
      <c r="N705" s="52"/>
      <c r="O705" s="52" t="str">
        <f t="shared" si="205"/>
        <v/>
      </c>
      <c r="P705" s="52">
        <f t="shared" si="206"/>
        <v>0</v>
      </c>
      <c r="Q705" s="74"/>
      <c r="R705" s="75" t="str">
        <f>"제"&amp;VLOOKUP($I:$I,[4]목록!$A:$M,2,FALSE)&amp;"호표"</f>
        <v>제64호표</v>
      </c>
      <c r="S705" s="197"/>
      <c r="T705" s="198"/>
      <c r="U705" s="198"/>
      <c r="X705" s="199"/>
      <c r="Y705" s="202" t="s">
        <v>724</v>
      </c>
      <c r="Z705" s="201"/>
    </row>
    <row r="706" spans="1:26" ht="18.75" customHeight="1">
      <c r="A706" s="7"/>
      <c r="B706" s="206"/>
      <c r="C706" s="87"/>
      <c r="D706" s="10" t="s">
        <v>253</v>
      </c>
      <c r="E706" s="8"/>
      <c r="F706" s="10" t="s">
        <v>278</v>
      </c>
      <c r="G706" s="7" t="s">
        <v>19</v>
      </c>
      <c r="H706" s="15">
        <v>39.721000000000004</v>
      </c>
      <c r="I706" s="82" t="str">
        <f t="shared" si="202"/>
        <v>타일자재TL-10, 600X600X10T, 지정사양㎡</v>
      </c>
      <c r="J706" s="52"/>
      <c r="K706" s="52" t="str">
        <f t="shared" si="203"/>
        <v/>
      </c>
      <c r="L706" s="52"/>
      <c r="M706" s="52" t="str">
        <f t="shared" si="204"/>
        <v/>
      </c>
      <c r="N706" s="52"/>
      <c r="O706" s="52" t="str">
        <f t="shared" si="205"/>
        <v/>
      </c>
      <c r="P706" s="52">
        <f t="shared" si="206"/>
        <v>0</v>
      </c>
      <c r="Q706" s="74"/>
      <c r="R706" s="75" t="str">
        <f>"단가"&amp;VLOOKUP($I:$I,[4]단가!$A:$B,2,FALSE)&amp;"번"</f>
        <v>단가213번</v>
      </c>
      <c r="S706" s="83"/>
      <c r="T706" s="84"/>
      <c r="U706" s="84"/>
      <c r="X706" s="2"/>
      <c r="Y706" s="202" t="s">
        <v>725</v>
      </c>
    </row>
    <row r="707" spans="1:26" ht="18.75" customHeight="1">
      <c r="A707" s="7"/>
      <c r="B707" s="206"/>
      <c r="C707" s="87"/>
      <c r="D707" s="19" t="s">
        <v>389</v>
      </c>
      <c r="E707" s="8"/>
      <c r="F707" s="9" t="s">
        <v>390</v>
      </c>
      <c r="G707" s="7" t="s">
        <v>19</v>
      </c>
      <c r="H707" s="15">
        <v>36.11</v>
      </c>
      <c r="I707" s="82" t="str">
        <f t="shared" si="202"/>
        <v>바닥 타일붙이기(부자재,줄눈포함)지정타일, 400*600각 이상㎡</v>
      </c>
      <c r="J707" s="52"/>
      <c r="K707" s="52" t="str">
        <f t="shared" si="203"/>
        <v/>
      </c>
      <c r="L707" s="52"/>
      <c r="M707" s="52" t="str">
        <f t="shared" si="204"/>
        <v/>
      </c>
      <c r="N707" s="52"/>
      <c r="O707" s="52" t="str">
        <f t="shared" si="205"/>
        <v/>
      </c>
      <c r="P707" s="52">
        <f t="shared" si="206"/>
        <v>0</v>
      </c>
      <c r="Q707" s="74"/>
      <c r="R707" s="75" t="str">
        <f>"제"&amp;VLOOKUP($I:$I,[4]목록!$A:$M,2,FALSE)&amp;"호표"</f>
        <v>제72호표</v>
      </c>
      <c r="S707" s="83"/>
      <c r="T707" s="84"/>
      <c r="U707" s="84"/>
      <c r="X707" s="2"/>
      <c r="Y707" s="202" t="s">
        <v>724</v>
      </c>
    </row>
    <row r="708" spans="1:26" ht="18.75" customHeight="1">
      <c r="A708" s="7"/>
      <c r="B708" s="206"/>
      <c r="C708" s="87"/>
      <c r="D708" s="10" t="s">
        <v>55</v>
      </c>
      <c r="E708" s="8"/>
      <c r="F708" s="10" t="s">
        <v>723</v>
      </c>
      <c r="G708" s="7" t="s">
        <v>20</v>
      </c>
      <c r="H708" s="15">
        <v>1.5</v>
      </c>
      <c r="I708" s="82" t="str">
        <f t="shared" si="202"/>
        <v>재료분리대MT-07,W(50+30+200+30+50)m</v>
      </c>
      <c r="J708" s="52"/>
      <c r="K708" s="52" t="str">
        <f t="shared" si="203"/>
        <v/>
      </c>
      <c r="L708" s="52"/>
      <c r="M708" s="52" t="str">
        <f t="shared" si="204"/>
        <v/>
      </c>
      <c r="N708" s="52"/>
      <c r="O708" s="52" t="str">
        <f t="shared" si="205"/>
        <v/>
      </c>
      <c r="P708" s="52">
        <f t="shared" si="206"/>
        <v>0</v>
      </c>
      <c r="Q708" s="74"/>
      <c r="R708" s="75" t="str">
        <f>"제"&amp;VLOOKUP($I:$I,[4]목록!$A:$M,2,FALSE)&amp;"호표"</f>
        <v>제172호표</v>
      </c>
      <c r="S708" s="83"/>
      <c r="T708" s="84"/>
      <c r="U708" s="84"/>
      <c r="X708" s="2"/>
      <c r="Y708" s="202">
        <v>1.5</v>
      </c>
    </row>
    <row r="709" spans="1:26" ht="18.75" customHeight="1">
      <c r="A709" s="7"/>
      <c r="B709" s="209"/>
      <c r="C709" s="87"/>
      <c r="D709" s="10"/>
      <c r="E709" s="8"/>
      <c r="F709" s="17"/>
      <c r="G709" s="7"/>
      <c r="H709" s="15"/>
      <c r="I709" s="82" t="str">
        <f t="shared" ref="I709:I714" si="207">CONCATENATE(D709,F709,G709)</f>
        <v/>
      </c>
      <c r="J709" s="52"/>
      <c r="K709" s="52"/>
      <c r="L709" s="52"/>
      <c r="M709" s="52"/>
      <c r="N709" s="52"/>
      <c r="O709" s="52"/>
      <c r="P709" s="52"/>
      <c r="Q709" s="74"/>
      <c r="R709" s="75"/>
      <c r="S709" s="83"/>
      <c r="T709" s="84"/>
      <c r="U709" s="84"/>
      <c r="X709" s="105"/>
      <c r="Y709" s="106"/>
    </row>
    <row r="710" spans="1:26" ht="18.75" customHeight="1">
      <c r="A710" s="7"/>
      <c r="B710" s="86" t="s">
        <v>9</v>
      </c>
      <c r="C710" s="87"/>
      <c r="D710" s="10" t="s">
        <v>686</v>
      </c>
      <c r="E710" s="8"/>
      <c r="F710" s="17"/>
      <c r="G710" s="7"/>
      <c r="H710" s="15"/>
      <c r="I710" s="192" t="str">
        <f t="shared" si="207"/>
        <v>[수유실]</v>
      </c>
      <c r="J710" s="52"/>
      <c r="K710" s="52"/>
      <c r="L710" s="52"/>
      <c r="M710" s="52"/>
      <c r="N710" s="52"/>
      <c r="O710" s="52"/>
      <c r="P710" s="52"/>
      <c r="Q710" s="74"/>
      <c r="R710" s="75"/>
      <c r="S710" s="83"/>
      <c r="T710" s="84"/>
      <c r="U710" s="84"/>
      <c r="X710" s="2"/>
      <c r="Y710" s="78"/>
    </row>
    <row r="711" spans="1:26" ht="18.75" customHeight="1">
      <c r="A711" s="7"/>
      <c r="B711" s="206"/>
      <c r="C711" s="87"/>
      <c r="D711" s="10" t="s">
        <v>78</v>
      </c>
      <c r="E711" s="8"/>
      <c r="F711" s="10" t="s">
        <v>368</v>
      </c>
      <c r="G711" s="7" t="s">
        <v>50</v>
      </c>
      <c r="H711" s="15">
        <v>8.7100000000000009</v>
      </c>
      <c r="I711" s="82" t="str">
        <f t="shared" si="207"/>
        <v>모르타르 기계바름바닥, T=80, 구배없음㎡</v>
      </c>
      <c r="J711" s="52"/>
      <c r="K711" s="52" t="str">
        <f>IF(J711="","",TRUNC(J711*$H711,0))</f>
        <v/>
      </c>
      <c r="L711" s="52"/>
      <c r="M711" s="52" t="str">
        <f>IF(L711="","",TRUNC(L711*$H711,0))</f>
        <v/>
      </c>
      <c r="N711" s="52"/>
      <c r="O711" s="52" t="str">
        <f>IF(N711="","",TRUNC(N711*$H711,0))</f>
        <v/>
      </c>
      <c r="P711" s="52">
        <f>SUM(K711,M711,O711)</f>
        <v>0</v>
      </c>
      <c r="Q711" s="74"/>
      <c r="R711" s="75" t="str">
        <f>"제"&amp;VLOOKUP($I:$I,[4]목록!$A:$M,2,FALSE)&amp;"호표"</f>
        <v>제49호표</v>
      </c>
      <c r="S711" s="83"/>
      <c r="T711" s="84"/>
      <c r="U711" s="84"/>
      <c r="X711" s="2"/>
      <c r="Y711" s="130" t="s">
        <v>726</v>
      </c>
    </row>
    <row r="712" spans="1:26" ht="18.75" customHeight="1">
      <c r="A712" s="7"/>
      <c r="B712" s="206"/>
      <c r="C712" s="87"/>
      <c r="D712" s="10" t="s">
        <v>253</v>
      </c>
      <c r="E712" s="8"/>
      <c r="F712" s="10" t="s">
        <v>281</v>
      </c>
      <c r="G712" s="7" t="s">
        <v>19</v>
      </c>
      <c r="H712" s="15">
        <v>9.5810000000000013</v>
      </c>
      <c r="I712" s="82" t="str">
        <f t="shared" si="207"/>
        <v>타일자재TL-13, 600X600X10T, 지정사양㎡</v>
      </c>
      <c r="J712" s="52"/>
      <c r="K712" s="52" t="str">
        <f>IF(J712="","",TRUNC(J712*$H712,0))</f>
        <v/>
      </c>
      <c r="L712" s="52"/>
      <c r="M712" s="52" t="str">
        <f>IF(L712="","",TRUNC(L712*$H712,0))</f>
        <v/>
      </c>
      <c r="N712" s="52"/>
      <c r="O712" s="52" t="str">
        <f>IF(N712="","",TRUNC(N712*$H712,0))</f>
        <v/>
      </c>
      <c r="P712" s="52">
        <f>SUM(K712,M712,O712)</f>
        <v>0</v>
      </c>
      <c r="Q712" s="74"/>
      <c r="R712" s="75" t="str">
        <f>"단가"&amp;VLOOKUP($I:$I,[4]단가!$A:$B,2,FALSE)&amp;"번"</f>
        <v>단가216번</v>
      </c>
      <c r="S712" s="83"/>
      <c r="T712" s="84"/>
      <c r="U712" s="84"/>
      <c r="X712" s="2"/>
      <c r="Y712" s="130" t="s">
        <v>727</v>
      </c>
    </row>
    <row r="713" spans="1:26" ht="18.75" customHeight="1">
      <c r="A713" s="7"/>
      <c r="B713" s="206"/>
      <c r="C713" s="87"/>
      <c r="D713" s="19" t="s">
        <v>389</v>
      </c>
      <c r="E713" s="8"/>
      <c r="F713" s="9" t="s">
        <v>390</v>
      </c>
      <c r="G713" s="7" t="s">
        <v>19</v>
      </c>
      <c r="H713" s="15">
        <v>8.7100000000000009</v>
      </c>
      <c r="I713" s="82" t="str">
        <f t="shared" si="207"/>
        <v>바닥 타일붙이기(부자재,줄눈포함)지정타일, 400*600각 이상㎡</v>
      </c>
      <c r="J713" s="52"/>
      <c r="K713" s="52" t="str">
        <f>IF(J713="","",TRUNC(J713*$H713,0))</f>
        <v/>
      </c>
      <c r="L713" s="52"/>
      <c r="M713" s="52" t="str">
        <f>IF(L713="","",TRUNC(L713*$H713,0))</f>
        <v/>
      </c>
      <c r="N713" s="52"/>
      <c r="O713" s="52" t="str">
        <f>IF(N713="","",TRUNC(N713*$H713,0))</f>
        <v/>
      </c>
      <c r="P713" s="52">
        <f>SUM(K713,M713,O713)</f>
        <v>0</v>
      </c>
      <c r="Q713" s="74"/>
      <c r="R713" s="75" t="str">
        <f>"제"&amp;VLOOKUP($I:$I,[4]목록!$A:$M,2,FALSE)&amp;"호표"</f>
        <v>제72호표</v>
      </c>
      <c r="S713" s="83"/>
      <c r="T713" s="84"/>
      <c r="U713" s="84"/>
      <c r="X713" s="2"/>
      <c r="Y713" s="130" t="s">
        <v>726</v>
      </c>
    </row>
    <row r="714" spans="1:26" ht="18.75" customHeight="1">
      <c r="A714" s="7"/>
      <c r="B714" s="206"/>
      <c r="C714" s="87"/>
      <c r="D714" s="10" t="s">
        <v>55</v>
      </c>
      <c r="E714" s="8"/>
      <c r="F714" s="10" t="s">
        <v>723</v>
      </c>
      <c r="G714" s="7" t="s">
        <v>20</v>
      </c>
      <c r="H714" s="15">
        <v>0.9</v>
      </c>
      <c r="I714" s="82" t="str">
        <f t="shared" si="207"/>
        <v>재료분리대MT-07,W(50+30+200+30+50)m</v>
      </c>
      <c r="J714" s="52"/>
      <c r="K714" s="52" t="str">
        <f>IF(J714="","",TRUNC(J714*$H714,0))</f>
        <v/>
      </c>
      <c r="L714" s="52"/>
      <c r="M714" s="52" t="str">
        <f>IF(L714="","",TRUNC(L714*$H714,0))</f>
        <v/>
      </c>
      <c r="N714" s="52"/>
      <c r="O714" s="52" t="str">
        <f>IF(N714="","",TRUNC(N714*$H714,0))</f>
        <v/>
      </c>
      <c r="P714" s="52">
        <f>SUM(K714,M714,O714)</f>
        <v>0</v>
      </c>
      <c r="Q714" s="74"/>
      <c r="R714" s="75" t="str">
        <f>"제"&amp;VLOOKUP($I:$I,[4]목록!$A:$M,2,FALSE)&amp;"호표"</f>
        <v>제172호표</v>
      </c>
      <c r="S714" s="83"/>
      <c r="T714" s="84"/>
      <c r="U714" s="84"/>
      <c r="X714" s="2"/>
      <c r="Y714" s="202">
        <v>0.9</v>
      </c>
    </row>
    <row r="715" spans="1:26" ht="18.75" customHeight="1">
      <c r="A715" s="7"/>
      <c r="B715" s="209"/>
      <c r="C715" s="87"/>
      <c r="D715" s="10"/>
      <c r="E715" s="8"/>
      <c r="F715" s="17"/>
      <c r="G715" s="7"/>
      <c r="H715" s="15"/>
      <c r="I715" s="82" t="str">
        <f t="shared" ref="I715:I721" si="208">CONCATENATE(D715,F715,G715)</f>
        <v/>
      </c>
      <c r="J715" s="52"/>
      <c r="K715" s="52"/>
      <c r="L715" s="52"/>
      <c r="M715" s="52"/>
      <c r="N715" s="52"/>
      <c r="O715" s="52"/>
      <c r="P715" s="52"/>
      <c r="Q715" s="74"/>
      <c r="R715" s="75"/>
      <c r="S715" s="83"/>
      <c r="T715" s="84"/>
      <c r="U715" s="84"/>
      <c r="X715" s="105"/>
      <c r="Y715" s="106"/>
    </row>
    <row r="716" spans="1:26" ht="18.75" customHeight="1">
      <c r="A716" s="7"/>
      <c r="B716" s="86" t="s">
        <v>9</v>
      </c>
      <c r="C716" s="87"/>
      <c r="D716" s="10" t="s">
        <v>687</v>
      </c>
      <c r="E716" s="8"/>
      <c r="F716" s="17"/>
      <c r="G716" s="7"/>
      <c r="H716" s="15"/>
      <c r="I716" s="192" t="str">
        <f t="shared" si="208"/>
        <v>[자모실, 자모실 복도]</v>
      </c>
      <c r="J716" s="52"/>
      <c r="K716" s="52"/>
      <c r="L716" s="52"/>
      <c r="M716" s="52"/>
      <c r="N716" s="52"/>
      <c r="O716" s="52"/>
      <c r="P716" s="52"/>
      <c r="Q716" s="74"/>
      <c r="R716" s="75"/>
      <c r="S716" s="83"/>
      <c r="T716" s="84"/>
      <c r="U716" s="84"/>
      <c r="X716" s="2"/>
      <c r="Y716" s="78"/>
    </row>
    <row r="717" spans="1:26" ht="18.75" customHeight="1">
      <c r="A717" s="7"/>
      <c r="B717" s="206"/>
      <c r="C717" s="87"/>
      <c r="D717" s="10" t="s">
        <v>78</v>
      </c>
      <c r="E717" s="8"/>
      <c r="F717" s="10" t="s">
        <v>368</v>
      </c>
      <c r="G717" s="7" t="s">
        <v>50</v>
      </c>
      <c r="H717" s="15">
        <v>70.099999999999994</v>
      </c>
      <c r="I717" s="82" t="str">
        <f t="shared" si="208"/>
        <v>모르타르 기계바름바닥, T=80, 구배없음㎡</v>
      </c>
      <c r="J717" s="52"/>
      <c r="K717" s="52" t="str">
        <f t="shared" ref="K717:K724" si="209">IF(J717="","",TRUNC(J717*$H717,0))</f>
        <v/>
      </c>
      <c r="L717" s="52"/>
      <c r="M717" s="52" t="str">
        <f t="shared" ref="M717:M724" si="210">IF(L717="","",TRUNC(L717*$H717,0))</f>
        <v/>
      </c>
      <c r="N717" s="52"/>
      <c r="O717" s="52" t="str">
        <f t="shared" ref="O717:O724" si="211">IF(N717="","",TRUNC(N717*$H717,0))</f>
        <v/>
      </c>
      <c r="P717" s="52">
        <f t="shared" ref="P717:P724" si="212">SUM(K717,M717,O717)</f>
        <v>0</v>
      </c>
      <c r="Q717" s="74"/>
      <c r="R717" s="75" t="str">
        <f>"제"&amp;VLOOKUP($I:$I,[4]목록!$A:$M,2,FALSE)&amp;"호표"</f>
        <v>제49호표</v>
      </c>
      <c r="S717" s="83"/>
      <c r="T717" s="84"/>
      <c r="U717" s="84"/>
      <c r="X717" s="2"/>
      <c r="Y717" s="130" t="s">
        <v>730</v>
      </c>
    </row>
    <row r="718" spans="1:26" ht="18.75" customHeight="1">
      <c r="A718" s="7"/>
      <c r="B718" s="206"/>
      <c r="C718" s="87"/>
      <c r="D718" s="19" t="s">
        <v>31</v>
      </c>
      <c r="E718" s="8"/>
      <c r="F718" s="9" t="s">
        <v>28</v>
      </c>
      <c r="G718" s="7" t="s">
        <v>19</v>
      </c>
      <c r="H718" s="15">
        <v>9.1999999999999993</v>
      </c>
      <c r="I718" s="82" t="str">
        <f>CONCATENATE(D718,F718,G718)</f>
        <v>셀프레벨링THK=10mm㎡</v>
      </c>
      <c r="J718" s="52"/>
      <c r="K718" s="52" t="str">
        <f t="shared" si="209"/>
        <v/>
      </c>
      <c r="L718" s="52"/>
      <c r="M718" s="52" t="str">
        <f t="shared" si="210"/>
        <v/>
      </c>
      <c r="N718" s="52"/>
      <c r="O718" s="52" t="str">
        <f t="shared" si="211"/>
        <v/>
      </c>
      <c r="P718" s="52">
        <f t="shared" si="212"/>
        <v>0</v>
      </c>
      <c r="Q718" s="74"/>
      <c r="R718" s="75" t="str">
        <f>"제"&amp;VLOOKUP($I:$I,[4]목록!$A:$M,2,FALSE)&amp;"호표"</f>
        <v>제53호표</v>
      </c>
      <c r="S718" s="83"/>
      <c r="T718" s="84"/>
      <c r="U718" s="84"/>
      <c r="X718" s="2"/>
      <c r="Y718" s="130" t="s">
        <v>731</v>
      </c>
    </row>
    <row r="719" spans="1:26" ht="18.75" customHeight="1">
      <c r="A719" s="7"/>
      <c r="B719" s="206"/>
      <c r="C719" s="87"/>
      <c r="D719" s="10" t="s">
        <v>253</v>
      </c>
      <c r="E719" s="8"/>
      <c r="F719" s="10" t="s">
        <v>281</v>
      </c>
      <c r="G719" s="7" t="s">
        <v>19</v>
      </c>
      <c r="H719" s="15">
        <v>66.990000000000009</v>
      </c>
      <c r="I719" s="82" t="str">
        <f t="shared" si="208"/>
        <v>타일자재TL-13, 600X600X10T, 지정사양㎡</v>
      </c>
      <c r="J719" s="52"/>
      <c r="K719" s="52" t="str">
        <f t="shared" si="209"/>
        <v/>
      </c>
      <c r="L719" s="52"/>
      <c r="M719" s="52" t="str">
        <f t="shared" si="210"/>
        <v/>
      </c>
      <c r="N719" s="52"/>
      <c r="O719" s="52" t="str">
        <f t="shared" si="211"/>
        <v/>
      </c>
      <c r="P719" s="52">
        <f t="shared" si="212"/>
        <v>0</v>
      </c>
      <c r="Q719" s="74"/>
      <c r="R719" s="75" t="str">
        <f>"단가"&amp;VLOOKUP($I:$I,[4]단가!$A:$B,2,FALSE)&amp;"번"</f>
        <v>단가216번</v>
      </c>
      <c r="S719" s="83"/>
      <c r="T719" s="84"/>
      <c r="U719" s="84"/>
      <c r="X719" s="2"/>
      <c r="Y719" s="130" t="s">
        <v>733</v>
      </c>
    </row>
    <row r="720" spans="1:26" ht="18.75" customHeight="1">
      <c r="A720" s="7"/>
      <c r="B720" s="206"/>
      <c r="C720" s="87"/>
      <c r="D720" s="19" t="s">
        <v>389</v>
      </c>
      <c r="E720" s="8"/>
      <c r="F720" s="9" t="s">
        <v>390</v>
      </c>
      <c r="G720" s="7" t="s">
        <v>19</v>
      </c>
      <c r="H720" s="15">
        <v>60.9</v>
      </c>
      <c r="I720" s="82" t="str">
        <f t="shared" si="208"/>
        <v>바닥 타일붙이기(부자재,줄눈포함)지정타일, 400*600각 이상㎡</v>
      </c>
      <c r="J720" s="52"/>
      <c r="K720" s="52" t="str">
        <f t="shared" si="209"/>
        <v/>
      </c>
      <c r="L720" s="52"/>
      <c r="M720" s="52" t="str">
        <f t="shared" si="210"/>
        <v/>
      </c>
      <c r="N720" s="52"/>
      <c r="O720" s="52" t="str">
        <f t="shared" si="211"/>
        <v/>
      </c>
      <c r="P720" s="52">
        <f t="shared" si="212"/>
        <v>0</v>
      </c>
      <c r="Q720" s="74"/>
      <c r="R720" s="75" t="str">
        <f>"제"&amp;VLOOKUP($I:$I,[4]목록!$A:$M,2,FALSE)&amp;"호표"</f>
        <v>제72호표</v>
      </c>
      <c r="S720" s="83"/>
      <c r="T720" s="84"/>
      <c r="U720" s="84"/>
      <c r="X720" s="2"/>
      <c r="Y720" s="130" t="s">
        <v>732</v>
      </c>
    </row>
    <row r="721" spans="1:25" ht="18.75" customHeight="1">
      <c r="A721" s="7"/>
      <c r="B721" s="206"/>
      <c r="C721" s="87"/>
      <c r="D721" s="10" t="s">
        <v>738</v>
      </c>
      <c r="E721" s="8"/>
      <c r="F721" s="10" t="s">
        <v>376</v>
      </c>
      <c r="G721" s="7" t="s">
        <v>19</v>
      </c>
      <c r="H721" s="15">
        <v>10.119999999999999</v>
      </c>
      <c r="I721" s="82" t="str">
        <f t="shared" si="208"/>
        <v>비닐타일자재LVT-04, 184X950X5T, 지정사양㎡</v>
      </c>
      <c r="J721" s="52"/>
      <c r="K721" s="52" t="str">
        <f t="shared" si="209"/>
        <v/>
      </c>
      <c r="L721" s="52"/>
      <c r="M721" s="52" t="str">
        <f t="shared" si="210"/>
        <v/>
      </c>
      <c r="N721" s="52"/>
      <c r="O721" s="52" t="str">
        <f t="shared" si="211"/>
        <v/>
      </c>
      <c r="P721" s="52">
        <f t="shared" si="212"/>
        <v>0</v>
      </c>
      <c r="Q721" s="74"/>
      <c r="R721" s="75" t="str">
        <f>"단가"&amp;VLOOKUP($I:$I,[4]단가!$A:$B,2,FALSE)&amp;"번"</f>
        <v>단가203번</v>
      </c>
      <c r="S721" s="83"/>
      <c r="T721" s="84"/>
      <c r="U721" s="84"/>
      <c r="X721" s="2"/>
      <c r="Y721" s="202">
        <v>9.1999999999999993</v>
      </c>
    </row>
    <row r="722" spans="1:25" ht="18.75" customHeight="1">
      <c r="A722" s="7"/>
      <c r="B722" s="206"/>
      <c r="C722" s="87"/>
      <c r="D722" s="10" t="s">
        <v>369</v>
      </c>
      <c r="E722" s="8"/>
      <c r="F722" s="10" t="s">
        <v>370</v>
      </c>
      <c r="G722" s="7" t="s">
        <v>19</v>
      </c>
      <c r="H722" s="15">
        <v>9.1999999999999993</v>
      </c>
      <c r="I722" s="82" t="str">
        <f t="shared" ref="I722:I736" si="213">CONCATENATE(D722,F722,G722)</f>
        <v>비닐타일 시공부자재포함㎡</v>
      </c>
      <c r="J722" s="52"/>
      <c r="K722" s="52" t="str">
        <f t="shared" si="209"/>
        <v/>
      </c>
      <c r="L722" s="52"/>
      <c r="M722" s="52" t="str">
        <f t="shared" si="210"/>
        <v/>
      </c>
      <c r="N722" s="52"/>
      <c r="O722" s="52" t="str">
        <f t="shared" si="211"/>
        <v/>
      </c>
      <c r="P722" s="52">
        <f t="shared" si="212"/>
        <v>0</v>
      </c>
      <c r="Q722" s="74"/>
      <c r="R722" s="75" t="str">
        <f>"제"&amp;VLOOKUP($I:$I,[4]목록!$A:$M,2,FALSE)&amp;"호표"</f>
        <v>제205호표</v>
      </c>
      <c r="S722" s="83"/>
      <c r="T722" s="84"/>
      <c r="U722" s="84"/>
      <c r="X722" s="2"/>
      <c r="Y722" s="130" t="s">
        <v>737</v>
      </c>
    </row>
    <row r="723" spans="1:25" ht="18.75" customHeight="1">
      <c r="A723" s="7"/>
      <c r="B723" s="206" t="s">
        <v>739</v>
      </c>
      <c r="C723" s="87"/>
      <c r="D723" s="10" t="s">
        <v>216</v>
      </c>
      <c r="E723" s="8"/>
      <c r="F723" s="10" t="s">
        <v>456</v>
      </c>
      <c r="G723" s="7" t="s">
        <v>19</v>
      </c>
      <c r="H723" s="15">
        <v>0.66</v>
      </c>
      <c r="I723" s="82" t="str">
        <f t="shared" si="213"/>
        <v>ST'L 각파이프구조틀ㅁ-30*30*1.4T(S),@450㎡</v>
      </c>
      <c r="J723" s="52"/>
      <c r="K723" s="52" t="str">
        <f t="shared" si="209"/>
        <v/>
      </c>
      <c r="L723" s="52"/>
      <c r="M723" s="52" t="str">
        <f t="shared" si="210"/>
        <v/>
      </c>
      <c r="N723" s="52"/>
      <c r="O723" s="52" t="str">
        <f t="shared" si="211"/>
        <v/>
      </c>
      <c r="P723" s="52">
        <f t="shared" si="212"/>
        <v>0</v>
      </c>
      <c r="Q723" s="74"/>
      <c r="R723" s="75" t="str">
        <f>"제"&amp;VLOOKUP($I:$I,[4]목록!$A:$M,2,FALSE)&amp;"호표"</f>
        <v>제120호표</v>
      </c>
      <c r="S723" s="83"/>
      <c r="T723" s="84"/>
      <c r="U723" s="84"/>
      <c r="X723" s="2"/>
      <c r="Y723" s="130" t="s">
        <v>736</v>
      </c>
    </row>
    <row r="724" spans="1:25" ht="18.75" customHeight="1">
      <c r="A724" s="7"/>
      <c r="B724" s="206" t="s">
        <v>739</v>
      </c>
      <c r="C724" s="87"/>
      <c r="D724" s="19" t="s">
        <v>734</v>
      </c>
      <c r="E724" s="8"/>
      <c r="F724" s="9" t="s">
        <v>221</v>
      </c>
      <c r="G724" s="7" t="s">
        <v>19</v>
      </c>
      <c r="H724" s="15">
        <v>0.66</v>
      </c>
      <c r="I724" s="82" t="str">
        <f t="shared" si="213"/>
        <v>합판취부T=9*1PLY㎡</v>
      </c>
      <c r="J724" s="52"/>
      <c r="K724" s="52" t="str">
        <f t="shared" si="209"/>
        <v/>
      </c>
      <c r="L724" s="52"/>
      <c r="M724" s="52" t="str">
        <f t="shared" si="210"/>
        <v/>
      </c>
      <c r="N724" s="52"/>
      <c r="O724" s="52" t="str">
        <f t="shared" si="211"/>
        <v/>
      </c>
      <c r="P724" s="52">
        <f t="shared" si="212"/>
        <v>0</v>
      </c>
      <c r="Q724" s="74"/>
      <c r="R724" s="75" t="str">
        <f>"제"&amp;VLOOKUP($I:$I,[4]목록!$A:$M,2,FALSE)&amp;"호표"</f>
        <v>제81호표</v>
      </c>
      <c r="S724" s="83"/>
      <c r="T724" s="84"/>
      <c r="U724" s="84"/>
      <c r="X724" s="2"/>
      <c r="Y724" s="130" t="s">
        <v>736</v>
      </c>
    </row>
    <row r="725" spans="1:25" ht="18.75" customHeight="1">
      <c r="A725" s="7"/>
      <c r="B725" s="206" t="s">
        <v>739</v>
      </c>
      <c r="C725" s="87"/>
      <c r="D725" s="10" t="s">
        <v>739</v>
      </c>
      <c r="E725" s="8"/>
      <c r="F725" s="10" t="s">
        <v>735</v>
      </c>
      <c r="G725" s="7" t="s">
        <v>19</v>
      </c>
      <c r="H725" s="15">
        <v>0.66</v>
      </c>
      <c r="I725" s="82" t="str">
        <f t="shared" si="213"/>
        <v>디딤석AS-05㎡</v>
      </c>
      <c r="J725" s="52"/>
      <c r="K725" s="52" t="str">
        <f t="shared" ref="K725" si="214">IF(J725="","",TRUNC(J725*$H725,0))</f>
        <v/>
      </c>
      <c r="L725" s="52"/>
      <c r="M725" s="52" t="str">
        <f t="shared" ref="M725" si="215">IF(L725="","",TRUNC(L725*$H725,0))</f>
        <v/>
      </c>
      <c r="N725" s="52"/>
      <c r="O725" s="52" t="str">
        <f t="shared" ref="O725" si="216">IF(N725="","",TRUNC(N725*$H725,0))</f>
        <v/>
      </c>
      <c r="P725" s="52">
        <f t="shared" ref="P725" si="217">SUM(K725,M725,O725)</f>
        <v>0</v>
      </c>
      <c r="Q725" s="74"/>
      <c r="R725" s="75" t="str">
        <f>"단가"&amp;VLOOKUP($I:$I,[4]단가!$A:$B,2,FALSE)&amp;"번"</f>
        <v>단가259번</v>
      </c>
      <c r="S725" s="83"/>
      <c r="T725" s="84"/>
      <c r="U725" s="84"/>
      <c r="X725" s="2"/>
      <c r="Y725" s="130" t="s">
        <v>736</v>
      </c>
    </row>
    <row r="726" spans="1:25" ht="18.75" customHeight="1">
      <c r="A726" s="7"/>
      <c r="B726" s="209"/>
      <c r="C726" s="87"/>
      <c r="D726" s="10"/>
      <c r="E726" s="8"/>
      <c r="F726" s="17"/>
      <c r="G726" s="7"/>
      <c r="H726" s="15"/>
      <c r="I726" s="82" t="str">
        <f t="shared" si="213"/>
        <v/>
      </c>
      <c r="J726" s="52"/>
      <c r="K726" s="52"/>
      <c r="L726" s="52"/>
      <c r="M726" s="52"/>
      <c r="N726" s="52"/>
      <c r="O726" s="52"/>
      <c r="P726" s="52"/>
      <c r="Q726" s="74"/>
      <c r="R726" s="75"/>
      <c r="S726" s="83"/>
      <c r="T726" s="84"/>
      <c r="U726" s="84"/>
      <c r="X726" s="105"/>
      <c r="Y726" s="106"/>
    </row>
    <row r="727" spans="1:25" ht="18.75" customHeight="1">
      <c r="A727" s="7"/>
      <c r="B727" s="86" t="s">
        <v>9</v>
      </c>
      <c r="C727" s="87"/>
      <c r="D727" s="10" t="s">
        <v>706</v>
      </c>
      <c r="E727" s="8"/>
      <c r="F727" s="17"/>
      <c r="G727" s="7"/>
      <c r="H727" s="15"/>
      <c r="I727" s="192" t="str">
        <f t="shared" si="213"/>
        <v>[라운지1,2]</v>
      </c>
      <c r="J727" s="52"/>
      <c r="K727" s="52"/>
      <c r="L727" s="52"/>
      <c r="M727" s="52"/>
      <c r="N727" s="52"/>
      <c r="O727" s="52"/>
      <c r="P727" s="52"/>
      <c r="Q727" s="74"/>
      <c r="R727" s="75"/>
      <c r="S727" s="83"/>
      <c r="T727" s="84"/>
      <c r="U727" s="84"/>
      <c r="X727" s="2"/>
      <c r="Y727" s="78"/>
    </row>
    <row r="728" spans="1:25" ht="18.75" customHeight="1">
      <c r="A728" s="7"/>
      <c r="B728" s="206"/>
      <c r="C728" s="87"/>
      <c r="D728" s="10" t="s">
        <v>78</v>
      </c>
      <c r="E728" s="8"/>
      <c r="F728" s="10" t="s">
        <v>368</v>
      </c>
      <c r="G728" s="7" t="s">
        <v>50</v>
      </c>
      <c r="H728" s="15">
        <v>243</v>
      </c>
      <c r="I728" s="82" t="str">
        <f t="shared" si="213"/>
        <v>모르타르 기계바름바닥, T=80, 구배없음㎡</v>
      </c>
      <c r="J728" s="52"/>
      <c r="K728" s="52" t="str">
        <f t="shared" ref="K728:K733" si="218">IF(J728="","",TRUNC(J728*$H728,0))</f>
        <v/>
      </c>
      <c r="L728" s="52"/>
      <c r="M728" s="52" t="str">
        <f t="shared" ref="M728:M733" si="219">IF(L728="","",TRUNC(L728*$H728,0))</f>
        <v/>
      </c>
      <c r="N728" s="52"/>
      <c r="O728" s="52" t="str">
        <f t="shared" ref="O728:O733" si="220">IF(N728="","",TRUNC(N728*$H728,0))</f>
        <v/>
      </c>
      <c r="P728" s="52">
        <f t="shared" ref="P728:P733" si="221">SUM(K728,M728,O728)</f>
        <v>0</v>
      </c>
      <c r="Q728" s="74"/>
      <c r="R728" s="75" t="str">
        <f>"제"&amp;VLOOKUP($I:$I,[4]목록!$A:$M,2,FALSE)&amp;"호표"</f>
        <v>제49호표</v>
      </c>
      <c r="S728" s="83"/>
      <c r="T728" s="84"/>
      <c r="U728" s="84"/>
      <c r="X728" s="2"/>
      <c r="Y728" s="130" t="s">
        <v>740</v>
      </c>
    </row>
    <row r="729" spans="1:25" ht="18.75" customHeight="1">
      <c r="A729" s="7"/>
      <c r="B729" s="206"/>
      <c r="C729" s="87"/>
      <c r="D729" s="10" t="s">
        <v>253</v>
      </c>
      <c r="E729" s="8"/>
      <c r="F729" s="10" t="s">
        <v>273</v>
      </c>
      <c r="G729" s="7" t="s">
        <v>19</v>
      </c>
      <c r="H729" s="15">
        <v>194.77</v>
      </c>
      <c r="I729" s="82" t="str">
        <f>CONCATENATE(D729,F729,G729)</f>
        <v>타일자재TL-05, 800X800X10T, 지정사양㎡</v>
      </c>
      <c r="J729" s="52"/>
      <c r="K729" s="52" t="str">
        <f t="shared" si="218"/>
        <v/>
      </c>
      <c r="L729" s="52"/>
      <c r="M729" s="52" t="str">
        <f t="shared" si="219"/>
        <v/>
      </c>
      <c r="N729" s="52"/>
      <c r="O729" s="52" t="str">
        <f t="shared" si="220"/>
        <v/>
      </c>
      <c r="P729" s="52">
        <f t="shared" si="221"/>
        <v>0</v>
      </c>
      <c r="Q729" s="74"/>
      <c r="R729" s="75" t="str">
        <f>"단가"&amp;VLOOKUP($I:$I,[4]단가!$A:$B,2,FALSE)&amp;"번"</f>
        <v>단가208번</v>
      </c>
      <c r="S729" s="83"/>
      <c r="T729" s="84"/>
      <c r="U729" s="84"/>
      <c r="X729" s="2"/>
      <c r="Y729" s="130" t="s">
        <v>741</v>
      </c>
    </row>
    <row r="730" spans="1:25" ht="18.75" customHeight="1">
      <c r="A730" s="7"/>
      <c r="B730" s="206"/>
      <c r="C730" s="87"/>
      <c r="D730" s="10" t="s">
        <v>253</v>
      </c>
      <c r="E730" s="8"/>
      <c r="F730" s="10" t="s">
        <v>274</v>
      </c>
      <c r="G730" s="7" t="s">
        <v>19</v>
      </c>
      <c r="H730" s="15">
        <v>72.53</v>
      </c>
      <c r="I730" s="82" t="str">
        <f t="shared" si="213"/>
        <v>타일자재TL-06, 800X800X10T, 지정사양㎡</v>
      </c>
      <c r="J730" s="52"/>
      <c r="K730" s="52" t="str">
        <f t="shared" si="218"/>
        <v/>
      </c>
      <c r="L730" s="52"/>
      <c r="M730" s="52" t="str">
        <f t="shared" si="219"/>
        <v/>
      </c>
      <c r="N730" s="52"/>
      <c r="O730" s="52" t="str">
        <f t="shared" si="220"/>
        <v/>
      </c>
      <c r="P730" s="52">
        <f t="shared" si="221"/>
        <v>0</v>
      </c>
      <c r="Q730" s="74"/>
      <c r="R730" s="75" t="str">
        <f>"단가"&amp;VLOOKUP($I:$I,[4]단가!$A:$B,2,FALSE)&amp;"번"</f>
        <v>단가209번</v>
      </c>
      <c r="S730" s="83"/>
      <c r="T730" s="84"/>
      <c r="U730" s="84"/>
      <c r="X730" s="2"/>
      <c r="Y730" s="130" t="s">
        <v>742</v>
      </c>
    </row>
    <row r="731" spans="1:25" ht="18.75" customHeight="1">
      <c r="A731" s="7"/>
      <c r="B731" s="206"/>
      <c r="C731" s="87"/>
      <c r="D731" s="19" t="s">
        <v>389</v>
      </c>
      <c r="E731" s="8"/>
      <c r="F731" s="9" t="s">
        <v>390</v>
      </c>
      <c r="G731" s="7" t="s">
        <v>19</v>
      </c>
      <c r="H731" s="15">
        <v>243</v>
      </c>
      <c r="I731" s="82" t="str">
        <f t="shared" si="213"/>
        <v>바닥 타일붙이기(부자재,줄눈포함)지정타일, 400*600각 이상㎡</v>
      </c>
      <c r="J731" s="52"/>
      <c r="K731" s="52" t="str">
        <f t="shared" si="218"/>
        <v/>
      </c>
      <c r="L731" s="52"/>
      <c r="M731" s="52" t="str">
        <f t="shared" si="219"/>
        <v/>
      </c>
      <c r="N731" s="52"/>
      <c r="O731" s="52" t="str">
        <f t="shared" si="220"/>
        <v/>
      </c>
      <c r="P731" s="52">
        <f t="shared" si="221"/>
        <v>0</v>
      </c>
      <c r="Q731" s="74"/>
      <c r="R731" s="75" t="str">
        <f>"제"&amp;VLOOKUP($I:$I,[4]목록!$A:$M,2,FALSE)&amp;"호표"</f>
        <v>제72호표</v>
      </c>
      <c r="S731" s="83"/>
      <c r="T731" s="84"/>
      <c r="U731" s="84"/>
      <c r="X731" s="2"/>
      <c r="Y731" s="130" t="s">
        <v>740</v>
      </c>
    </row>
    <row r="732" spans="1:25" ht="18.75" customHeight="1">
      <c r="A732" s="7"/>
      <c r="B732" s="206"/>
      <c r="C732" s="87"/>
      <c r="D732" s="10" t="s">
        <v>55</v>
      </c>
      <c r="E732" s="8"/>
      <c r="F732" s="10" t="s">
        <v>745</v>
      </c>
      <c r="G732" s="7" t="s">
        <v>20</v>
      </c>
      <c r="H732" s="15">
        <v>51.18</v>
      </c>
      <c r="I732" s="82" t="str">
        <f t="shared" si="213"/>
        <v>재료분리대MT-07,W(20+5+100)m</v>
      </c>
      <c r="J732" s="52"/>
      <c r="K732" s="52" t="str">
        <f t="shared" si="218"/>
        <v/>
      </c>
      <c r="L732" s="52"/>
      <c r="M732" s="52" t="str">
        <f t="shared" si="219"/>
        <v/>
      </c>
      <c r="N732" s="52"/>
      <c r="O732" s="52" t="str">
        <f t="shared" si="220"/>
        <v/>
      </c>
      <c r="P732" s="52">
        <f t="shared" si="221"/>
        <v>0</v>
      </c>
      <c r="Q732" s="74"/>
      <c r="R732" s="75" t="str">
        <f>"제"&amp;VLOOKUP($I:$I,[4]목록!$A:$M,2,FALSE)&amp;"호표"</f>
        <v>제173호표</v>
      </c>
      <c r="S732" s="83"/>
      <c r="T732" s="84"/>
      <c r="U732" s="84"/>
      <c r="X732" s="2"/>
      <c r="Y732" s="202" t="s">
        <v>743</v>
      </c>
    </row>
    <row r="733" spans="1:25" ht="18.75" customHeight="1">
      <c r="A733" s="7"/>
      <c r="B733" s="206"/>
      <c r="C733" s="87"/>
      <c r="D733" s="19" t="s">
        <v>744</v>
      </c>
      <c r="E733" s="8"/>
      <c r="F733" s="9" t="s">
        <v>384</v>
      </c>
      <c r="G733" s="7" t="s">
        <v>21</v>
      </c>
      <c r="H733" s="15">
        <v>12</v>
      </c>
      <c r="I733" s="82" t="str">
        <f t="shared" si="213"/>
        <v>점자블록 자재/시공 300*300*30T, 고강도EA</v>
      </c>
      <c r="J733" s="52"/>
      <c r="K733" s="52" t="str">
        <f t="shared" si="218"/>
        <v/>
      </c>
      <c r="L733" s="52"/>
      <c r="M733" s="52" t="str">
        <f t="shared" si="219"/>
        <v/>
      </c>
      <c r="N733" s="52"/>
      <c r="O733" s="52" t="str">
        <f t="shared" si="220"/>
        <v/>
      </c>
      <c r="P733" s="52">
        <f t="shared" si="221"/>
        <v>0</v>
      </c>
      <c r="Q733" s="74"/>
      <c r="R733" s="75" t="str">
        <f>"단가"&amp;VLOOKUP($I:$I,[4]단가!$A:$B,2,FALSE)&amp;"번"</f>
        <v>단가246번</v>
      </c>
      <c r="S733" s="83"/>
      <c r="T733" s="84"/>
      <c r="U733" s="84"/>
      <c r="X733" s="2"/>
      <c r="Y733" s="106">
        <v>12</v>
      </c>
    </row>
    <row r="734" spans="1:25" ht="18.75" customHeight="1">
      <c r="A734" s="7"/>
      <c r="B734" s="209"/>
      <c r="C734" s="87"/>
      <c r="D734" s="10"/>
      <c r="E734" s="8"/>
      <c r="F734" s="17"/>
      <c r="G734" s="7"/>
      <c r="H734" s="15"/>
      <c r="I734" s="82" t="str">
        <f t="shared" si="213"/>
        <v/>
      </c>
      <c r="J734" s="52"/>
      <c r="K734" s="52"/>
      <c r="L734" s="52"/>
      <c r="M734" s="52"/>
      <c r="N734" s="52"/>
      <c r="O734" s="52"/>
      <c r="P734" s="52"/>
      <c r="Q734" s="74"/>
      <c r="R734" s="75"/>
      <c r="S734" s="83"/>
      <c r="T734" s="84"/>
      <c r="U734" s="84"/>
      <c r="X734" s="105"/>
      <c r="Y734" s="106"/>
    </row>
    <row r="735" spans="1:25" ht="18.75" customHeight="1">
      <c r="A735" s="7"/>
      <c r="B735" s="209"/>
      <c r="C735" s="87"/>
      <c r="D735" s="10"/>
      <c r="E735" s="8"/>
      <c r="F735" s="17"/>
      <c r="G735" s="7"/>
      <c r="H735" s="15"/>
      <c r="I735" s="82" t="str">
        <f t="shared" si="213"/>
        <v/>
      </c>
      <c r="J735" s="52"/>
      <c r="K735" s="52"/>
      <c r="L735" s="52"/>
      <c r="M735" s="52"/>
      <c r="N735" s="52"/>
      <c r="O735" s="52"/>
      <c r="P735" s="52"/>
      <c r="Q735" s="74"/>
      <c r="R735" s="75"/>
      <c r="S735" s="83"/>
      <c r="T735" s="84"/>
      <c r="U735" s="84"/>
      <c r="X735" s="105"/>
      <c r="Y735" s="106"/>
    </row>
    <row r="736" spans="1:25" ht="18.75" customHeight="1">
      <c r="A736" s="7"/>
      <c r="B736" s="209"/>
      <c r="C736" s="87"/>
      <c r="D736" s="10"/>
      <c r="E736" s="8"/>
      <c r="F736" s="17"/>
      <c r="G736" s="7"/>
      <c r="H736" s="15"/>
      <c r="I736" s="82" t="str">
        <f t="shared" si="213"/>
        <v/>
      </c>
      <c r="J736" s="52"/>
      <c r="K736" s="52"/>
      <c r="L736" s="52"/>
      <c r="M736" s="52"/>
      <c r="N736" s="52"/>
      <c r="O736" s="52"/>
      <c r="P736" s="52"/>
      <c r="Q736" s="74"/>
      <c r="R736" s="75"/>
      <c r="S736" s="83"/>
      <c r="T736" s="84"/>
      <c r="U736" s="84"/>
      <c r="X736" s="105"/>
      <c r="Y736" s="106"/>
    </row>
    <row r="737" spans="1:26" ht="18.75" customHeight="1">
      <c r="A737" s="7"/>
      <c r="B737" s="209"/>
      <c r="C737" s="87"/>
      <c r="D737" s="10"/>
      <c r="E737" s="8"/>
      <c r="F737" s="17"/>
      <c r="G737" s="7"/>
      <c r="H737" s="15"/>
      <c r="I737" s="82" t="str">
        <f t="shared" ref="I737:I754" si="222">CONCATENATE(D737,F737,G737)</f>
        <v/>
      </c>
      <c r="J737" s="52"/>
      <c r="K737" s="52"/>
      <c r="L737" s="52"/>
      <c r="M737" s="52"/>
      <c r="N737" s="52"/>
      <c r="O737" s="52"/>
      <c r="P737" s="52"/>
      <c r="Q737" s="74"/>
      <c r="R737" s="75"/>
      <c r="S737" s="83"/>
      <c r="T737" s="84"/>
      <c r="U737" s="84"/>
      <c r="X737" s="105"/>
      <c r="Y737" s="106"/>
    </row>
    <row r="738" spans="1:26" ht="18.75" customHeight="1">
      <c r="A738" s="7"/>
      <c r="B738" s="209"/>
      <c r="C738" s="87"/>
      <c r="D738" s="10"/>
      <c r="E738" s="8"/>
      <c r="F738" s="17"/>
      <c r="G738" s="7"/>
      <c r="H738" s="15"/>
      <c r="I738" s="82" t="str">
        <f t="shared" si="222"/>
        <v/>
      </c>
      <c r="J738" s="52"/>
      <c r="K738" s="52"/>
      <c r="L738" s="52"/>
      <c r="M738" s="52"/>
      <c r="N738" s="52"/>
      <c r="O738" s="52"/>
      <c r="P738" s="52"/>
      <c r="Q738" s="74"/>
      <c r="R738" s="75"/>
      <c r="S738" s="83"/>
      <c r="T738" s="84"/>
      <c r="U738" s="84"/>
      <c r="X738" s="105"/>
      <c r="Y738" s="106"/>
    </row>
    <row r="739" spans="1:26" ht="18.75" customHeight="1">
      <c r="A739" s="7"/>
      <c r="B739" s="209"/>
      <c r="C739" s="87"/>
      <c r="D739" s="10"/>
      <c r="E739" s="8"/>
      <c r="F739" s="17"/>
      <c r="G739" s="7"/>
      <c r="H739" s="15"/>
      <c r="I739" s="82" t="str">
        <f t="shared" si="222"/>
        <v/>
      </c>
      <c r="J739" s="52"/>
      <c r="K739" s="52"/>
      <c r="L739" s="52"/>
      <c r="M739" s="52"/>
      <c r="N739" s="52"/>
      <c r="O739" s="52"/>
      <c r="P739" s="52"/>
      <c r="Q739" s="74"/>
      <c r="R739" s="75"/>
      <c r="S739" s="83"/>
      <c r="T739" s="84"/>
      <c r="U739" s="84"/>
      <c r="X739" s="105"/>
      <c r="Y739" s="106"/>
    </row>
    <row r="740" spans="1:26" ht="18.75" customHeight="1">
      <c r="A740" s="7"/>
      <c r="B740" s="209"/>
      <c r="C740" s="87"/>
      <c r="D740" s="10"/>
      <c r="E740" s="8"/>
      <c r="F740" s="17"/>
      <c r="G740" s="7"/>
      <c r="H740" s="15"/>
      <c r="I740" s="82" t="str">
        <f t="shared" si="222"/>
        <v/>
      </c>
      <c r="J740" s="52"/>
      <c r="K740" s="52"/>
      <c r="L740" s="52"/>
      <c r="M740" s="52"/>
      <c r="N740" s="52"/>
      <c r="O740" s="52"/>
      <c r="P740" s="52"/>
      <c r="Q740" s="74"/>
      <c r="R740" s="75"/>
      <c r="S740" s="83"/>
      <c r="T740" s="84"/>
      <c r="U740" s="84"/>
      <c r="X740" s="105"/>
      <c r="Y740" s="106"/>
    </row>
    <row r="741" spans="1:26" ht="18.75" customHeight="1">
      <c r="A741" s="7"/>
      <c r="B741" s="209"/>
      <c r="C741" s="87"/>
      <c r="D741" s="10"/>
      <c r="E741" s="8"/>
      <c r="F741" s="17"/>
      <c r="G741" s="7"/>
      <c r="H741" s="15"/>
      <c r="I741" s="82" t="str">
        <f t="shared" si="222"/>
        <v/>
      </c>
      <c r="J741" s="52"/>
      <c r="K741" s="52"/>
      <c r="L741" s="52"/>
      <c r="M741" s="52"/>
      <c r="N741" s="52"/>
      <c r="O741" s="52"/>
      <c r="P741" s="52"/>
      <c r="Q741" s="74"/>
      <c r="R741" s="75"/>
      <c r="S741" s="83"/>
      <c r="T741" s="84"/>
      <c r="U741" s="84"/>
      <c r="X741" s="105"/>
      <c r="Y741" s="106"/>
    </row>
    <row r="742" spans="1:26" ht="18.75" customHeight="1">
      <c r="A742" s="7"/>
      <c r="B742" s="209"/>
      <c r="C742" s="87"/>
      <c r="D742" s="10"/>
      <c r="E742" s="8"/>
      <c r="F742" s="17"/>
      <c r="G742" s="7"/>
      <c r="H742" s="15"/>
      <c r="I742" s="82" t="str">
        <f t="shared" si="222"/>
        <v/>
      </c>
      <c r="J742" s="52"/>
      <c r="K742" s="52"/>
      <c r="L742" s="52"/>
      <c r="M742" s="52"/>
      <c r="N742" s="52"/>
      <c r="O742" s="52"/>
      <c r="P742" s="52"/>
      <c r="Q742" s="74"/>
      <c r="R742" s="75"/>
      <c r="S742" s="83"/>
      <c r="T742" s="84"/>
      <c r="U742" s="84"/>
      <c r="X742" s="105"/>
      <c r="Y742" s="106"/>
    </row>
    <row r="743" spans="1:26" ht="18.75" customHeight="1">
      <c r="A743" s="7"/>
      <c r="B743" s="209"/>
      <c r="C743" s="87"/>
      <c r="D743" s="10"/>
      <c r="E743" s="8"/>
      <c r="F743" s="17"/>
      <c r="G743" s="7"/>
      <c r="H743" s="15"/>
      <c r="I743" s="82" t="str">
        <f t="shared" si="222"/>
        <v/>
      </c>
      <c r="J743" s="52"/>
      <c r="K743" s="52"/>
      <c r="L743" s="52"/>
      <c r="M743" s="52"/>
      <c r="N743" s="52"/>
      <c r="O743" s="52"/>
      <c r="P743" s="52"/>
      <c r="Q743" s="74"/>
      <c r="R743" s="75"/>
      <c r="S743" s="83"/>
      <c r="T743" s="84"/>
      <c r="U743" s="84"/>
      <c r="X743" s="105"/>
      <c r="Y743" s="106"/>
    </row>
    <row r="744" spans="1:26" ht="18.75" customHeight="1">
      <c r="A744" s="7"/>
      <c r="B744" s="209"/>
      <c r="C744" s="87"/>
      <c r="D744" s="10"/>
      <c r="E744" s="8"/>
      <c r="F744" s="17"/>
      <c r="G744" s="7"/>
      <c r="H744" s="15"/>
      <c r="I744" s="82" t="str">
        <f t="shared" si="222"/>
        <v/>
      </c>
      <c r="J744" s="52"/>
      <c r="K744" s="52"/>
      <c r="L744" s="52"/>
      <c r="M744" s="52"/>
      <c r="N744" s="52"/>
      <c r="O744" s="52"/>
      <c r="P744" s="52"/>
      <c r="Q744" s="74"/>
      <c r="R744" s="75"/>
      <c r="S744" s="83"/>
      <c r="T744" s="84"/>
      <c r="U744" s="84"/>
      <c r="X744" s="105"/>
      <c r="Y744" s="106"/>
    </row>
    <row r="745" spans="1:26" ht="18.75" customHeight="1">
      <c r="A745" s="7"/>
      <c r="B745" s="209"/>
      <c r="C745" s="87"/>
      <c r="D745" s="10"/>
      <c r="E745" s="8"/>
      <c r="F745" s="17"/>
      <c r="G745" s="7"/>
      <c r="H745" s="15"/>
      <c r="I745" s="82" t="str">
        <f t="shared" si="222"/>
        <v/>
      </c>
      <c r="J745" s="52"/>
      <c r="K745" s="52"/>
      <c r="L745" s="52"/>
      <c r="M745" s="52"/>
      <c r="N745" s="52"/>
      <c r="O745" s="52"/>
      <c r="P745" s="52"/>
      <c r="Q745" s="74"/>
      <c r="R745" s="75"/>
      <c r="S745" s="83"/>
      <c r="T745" s="84"/>
      <c r="U745" s="84"/>
      <c r="X745" s="105"/>
      <c r="Y745" s="106"/>
    </row>
    <row r="746" spans="1:26" ht="18.75" customHeight="1">
      <c r="A746" s="7"/>
      <c r="B746" s="209"/>
      <c r="C746" s="87"/>
      <c r="D746" s="10"/>
      <c r="E746" s="8"/>
      <c r="F746" s="17"/>
      <c r="G746" s="7"/>
      <c r="H746" s="15"/>
      <c r="I746" s="82" t="str">
        <f t="shared" si="222"/>
        <v/>
      </c>
      <c r="J746" s="52"/>
      <c r="K746" s="52"/>
      <c r="L746" s="52"/>
      <c r="M746" s="52"/>
      <c r="N746" s="52"/>
      <c r="O746" s="52"/>
      <c r="P746" s="52"/>
      <c r="Q746" s="74"/>
      <c r="R746" s="75"/>
      <c r="S746" s="83"/>
      <c r="T746" s="84"/>
      <c r="U746" s="84"/>
      <c r="X746" s="105"/>
      <c r="Y746" s="106"/>
    </row>
    <row r="747" spans="1:26" ht="18.75" customHeight="1">
      <c r="A747" s="7"/>
      <c r="B747" s="209"/>
      <c r="C747" s="87"/>
      <c r="D747" s="10"/>
      <c r="E747" s="8"/>
      <c r="F747" s="17"/>
      <c r="G747" s="7"/>
      <c r="H747" s="15"/>
      <c r="I747" s="82" t="str">
        <f t="shared" si="222"/>
        <v/>
      </c>
      <c r="J747" s="52"/>
      <c r="K747" s="52"/>
      <c r="L747" s="52"/>
      <c r="M747" s="52"/>
      <c r="N747" s="52"/>
      <c r="O747" s="52"/>
      <c r="P747" s="52"/>
      <c r="Q747" s="74"/>
      <c r="R747" s="75"/>
      <c r="S747" s="83"/>
      <c r="T747" s="84"/>
      <c r="U747" s="84"/>
      <c r="X747" s="105"/>
      <c r="Y747" s="106"/>
    </row>
    <row r="748" spans="1:26" ht="18.75" customHeight="1">
      <c r="A748" s="7"/>
      <c r="B748" s="209"/>
      <c r="C748" s="87"/>
      <c r="D748" s="10"/>
      <c r="E748" s="8"/>
      <c r="F748" s="17"/>
      <c r="G748" s="7"/>
      <c r="H748" s="15"/>
      <c r="I748" s="82" t="str">
        <f t="shared" si="222"/>
        <v/>
      </c>
      <c r="J748" s="52"/>
      <c r="K748" s="52"/>
      <c r="L748" s="52"/>
      <c r="M748" s="52"/>
      <c r="N748" s="52"/>
      <c r="O748" s="52"/>
      <c r="P748" s="52"/>
      <c r="Q748" s="74"/>
      <c r="R748" s="75"/>
      <c r="S748" s="83"/>
      <c r="T748" s="84"/>
      <c r="U748" s="84"/>
      <c r="X748" s="105"/>
      <c r="Y748" s="106"/>
    </row>
    <row r="749" spans="1:26" ht="18.75" customHeight="1">
      <c r="A749" s="7"/>
      <c r="B749" s="209"/>
      <c r="C749" s="87"/>
      <c r="D749" s="10"/>
      <c r="E749" s="8"/>
      <c r="F749" s="17"/>
      <c r="G749" s="7"/>
      <c r="H749" s="15"/>
      <c r="I749" s="82" t="str">
        <f t="shared" si="222"/>
        <v/>
      </c>
      <c r="J749" s="52"/>
      <c r="K749" s="52"/>
      <c r="L749" s="52"/>
      <c r="M749" s="52"/>
      <c r="N749" s="52"/>
      <c r="O749" s="52"/>
      <c r="P749" s="52"/>
      <c r="Q749" s="74"/>
      <c r="R749" s="75"/>
      <c r="S749" s="83"/>
      <c r="T749" s="84"/>
      <c r="U749" s="84"/>
      <c r="X749" s="105"/>
      <c r="Y749" s="106"/>
    </row>
    <row r="750" spans="1:26" s="96" customFormat="1" ht="18.75" customHeight="1">
      <c r="A750" s="89"/>
      <c r="B750" s="210"/>
      <c r="C750" s="37" t="s">
        <v>18</v>
      </c>
      <c r="D750" s="90"/>
      <c r="E750" s="38"/>
      <c r="F750" s="39"/>
      <c r="G750" s="40"/>
      <c r="H750" s="91"/>
      <c r="I750" s="82" t="str">
        <f t="shared" si="222"/>
        <v/>
      </c>
      <c r="J750" s="92"/>
      <c r="K750" s="92">
        <f>SUM(K655:K749)</f>
        <v>0</v>
      </c>
      <c r="L750" s="92"/>
      <c r="M750" s="92">
        <f>SUM(M655:M749)</f>
        <v>0</v>
      </c>
      <c r="N750" s="92"/>
      <c r="O750" s="92">
        <f>SUM(O655:O749)</f>
        <v>0</v>
      </c>
      <c r="P750" s="92">
        <f>SUM(K750,M750,O750)</f>
        <v>0</v>
      </c>
      <c r="Q750" s="93"/>
      <c r="R750" s="94"/>
      <c r="S750" s="95"/>
      <c r="T750" s="85"/>
      <c r="U750" s="85"/>
      <c r="W750" s="1"/>
      <c r="X750" s="105"/>
      <c r="Y750" s="97"/>
      <c r="Z750" s="191"/>
    </row>
    <row r="751" spans="1:26" ht="18.75" customHeight="1">
      <c r="A751" s="184">
        <f>인테리어집계!A21</f>
        <v>0</v>
      </c>
      <c r="B751" s="194" t="str">
        <f>인테리어집계!B21</f>
        <v>5-4</v>
      </c>
      <c r="C751" s="188"/>
      <c r="D751" s="189" t="str">
        <f>인테리어집계!D21</f>
        <v>천정마감공사</v>
      </c>
      <c r="E751" s="8"/>
      <c r="F751" s="17"/>
      <c r="G751" s="7"/>
      <c r="H751" s="15"/>
      <c r="I751" s="82" t="str">
        <f t="shared" si="222"/>
        <v>천정마감공사</v>
      </c>
      <c r="J751" s="52"/>
      <c r="K751" s="52"/>
      <c r="L751" s="52"/>
      <c r="M751" s="52"/>
      <c r="N751" s="52"/>
      <c r="O751" s="52"/>
      <c r="P751" s="52"/>
      <c r="Q751" s="74"/>
      <c r="R751" s="75"/>
      <c r="S751" s="83"/>
      <c r="T751" s="84"/>
      <c r="U751" s="85"/>
      <c r="X751" s="105"/>
      <c r="Y751" s="78"/>
    </row>
    <row r="752" spans="1:26" ht="18.75" customHeight="1">
      <c r="A752" s="7"/>
      <c r="B752" s="86" t="s">
        <v>9</v>
      </c>
      <c r="C752" s="87"/>
      <c r="D752" s="10" t="s">
        <v>576</v>
      </c>
      <c r="E752" s="8"/>
      <c r="F752" s="17"/>
      <c r="G752" s="7"/>
      <c r="H752" s="15"/>
      <c r="I752" s="82" t="str">
        <f t="shared" si="222"/>
        <v>[로비/카페테리아, 중앙복도]</v>
      </c>
      <c r="J752" s="52"/>
      <c r="K752" s="52"/>
      <c r="L752" s="52"/>
      <c r="M752" s="52"/>
      <c r="N752" s="52"/>
      <c r="O752" s="52"/>
      <c r="P752" s="52"/>
      <c r="Q752" s="74"/>
      <c r="R752" s="75"/>
      <c r="S752" s="83"/>
      <c r="T752" s="84"/>
      <c r="U752" s="84"/>
      <c r="X752" s="2"/>
      <c r="Y752" s="78"/>
    </row>
    <row r="753" spans="1:25" ht="18.75" customHeight="1">
      <c r="A753" s="7"/>
      <c r="B753" s="206"/>
      <c r="C753" s="87"/>
      <c r="D753" s="19" t="s">
        <v>419</v>
      </c>
      <c r="E753" s="8"/>
      <c r="F753" s="9" t="s">
        <v>23</v>
      </c>
      <c r="G753" s="7" t="s">
        <v>19</v>
      </c>
      <c r="H753" s="15">
        <v>104.48</v>
      </c>
      <c r="I753" s="82" t="str">
        <f t="shared" si="222"/>
        <v>경량철골구조틀M-BAR㎡</v>
      </c>
      <c r="J753" s="52"/>
      <c r="K753" s="52" t="str">
        <f>IF(J753="","",TRUNC(J753*$H753,0))</f>
        <v/>
      </c>
      <c r="L753" s="52"/>
      <c r="M753" s="52" t="str">
        <f>IF(L753="","",TRUNC(L753*$H753,0))</f>
        <v/>
      </c>
      <c r="N753" s="52"/>
      <c r="O753" s="52" t="str">
        <f>IF(N753="","",TRUNC(N753*$H753,0))</f>
        <v/>
      </c>
      <c r="P753" s="52">
        <f>SUM(K753,M753,O753)</f>
        <v>0</v>
      </c>
      <c r="Q753" s="74"/>
      <c r="R753" s="75" t="str">
        <f>"제"&amp;VLOOKUP($I:$I,[4]목록!$A:$M,2,FALSE)&amp;"호표"</f>
        <v>제193호표</v>
      </c>
      <c r="S753" s="83"/>
      <c r="T753" s="84"/>
      <c r="U753" s="84"/>
      <c r="X753" s="2"/>
      <c r="Y753" s="130">
        <v>104.48</v>
      </c>
    </row>
    <row r="754" spans="1:25" ht="18.75" customHeight="1">
      <c r="A754" s="7"/>
      <c r="B754" s="206"/>
      <c r="C754" s="87"/>
      <c r="D754" s="10" t="s">
        <v>85</v>
      </c>
      <c r="E754" s="8"/>
      <c r="F754" s="10" t="s">
        <v>432</v>
      </c>
      <c r="G754" s="7" t="s">
        <v>45</v>
      </c>
      <c r="H754" s="15">
        <v>15.51</v>
      </c>
      <c r="I754" s="82" t="str">
        <f t="shared" si="222"/>
        <v>AL 몰딩설치메지몰딩m</v>
      </c>
      <c r="J754" s="52"/>
      <c r="K754" s="52" t="str">
        <f>IF(J754="","",TRUNC(J754*$H754,0))</f>
        <v/>
      </c>
      <c r="L754" s="52"/>
      <c r="M754" s="52" t="str">
        <f>IF(L754="","",TRUNC(L754*$H754,0))</f>
        <v/>
      </c>
      <c r="N754" s="52"/>
      <c r="O754" s="52" t="str">
        <f>IF(N754="","",TRUNC(N754*$H754,0))</f>
        <v/>
      </c>
      <c r="P754" s="52">
        <f>SUM(K754,M754,O754)</f>
        <v>0</v>
      </c>
      <c r="Q754" s="74"/>
      <c r="R754" s="75" t="str">
        <f>"제"&amp;VLOOKUP($I:$I,[4]목록!$A:$M,2,FALSE)&amp;"호표"</f>
        <v>제195호표</v>
      </c>
      <c r="S754" s="83"/>
      <c r="T754" s="84"/>
      <c r="U754" s="84"/>
      <c r="X754" s="2"/>
      <c r="Y754" s="130" t="s">
        <v>746</v>
      </c>
    </row>
    <row r="755" spans="1:25" ht="18.75" customHeight="1">
      <c r="A755" s="7"/>
      <c r="B755" s="206" t="s">
        <v>766</v>
      </c>
      <c r="C755" s="87"/>
      <c r="D755" s="10" t="s">
        <v>216</v>
      </c>
      <c r="E755" s="8"/>
      <c r="F755" s="10" t="s">
        <v>456</v>
      </c>
      <c r="G755" s="7" t="s">
        <v>19</v>
      </c>
      <c r="H755" s="15">
        <v>6.92</v>
      </c>
      <c r="I755" s="82" t="str">
        <f t="shared" ref="I755:I765" si="223">CONCATENATE(D755,F755,G755)</f>
        <v>ST'L 각파이프구조틀ㅁ-30*30*1.4T(S),@450㎡</v>
      </c>
      <c r="J755" s="52"/>
      <c r="K755" s="52" t="str">
        <f t="shared" ref="K755:K766" si="224">IF(J755="","",TRUNC(J755*$H755,0))</f>
        <v/>
      </c>
      <c r="L755" s="52"/>
      <c r="M755" s="52" t="str">
        <f t="shared" ref="M755:M766" si="225">IF(L755="","",TRUNC(L755*$H755,0))</f>
        <v/>
      </c>
      <c r="N755" s="52"/>
      <c r="O755" s="52" t="str">
        <f t="shared" ref="O755:O766" si="226">IF(N755="","",TRUNC(N755*$H755,0))</f>
        <v/>
      </c>
      <c r="P755" s="52">
        <f t="shared" ref="P755:P765" si="227">SUM(K755,M755,O755)</f>
        <v>0</v>
      </c>
      <c r="Q755" s="74"/>
      <c r="R755" s="75" t="str">
        <f>"제"&amp;VLOOKUP($I:$I,[4]목록!$A:$M,2,FALSE)&amp;"호표"</f>
        <v>제120호표</v>
      </c>
      <c r="S755" s="83"/>
      <c r="T755" s="84"/>
      <c r="U755" s="84"/>
      <c r="X755" s="2"/>
      <c r="Y755" s="130" t="s">
        <v>747</v>
      </c>
    </row>
    <row r="756" spans="1:25" ht="18.75" customHeight="1">
      <c r="A756" s="7"/>
      <c r="B756" s="206"/>
      <c r="C756" s="87"/>
      <c r="D756" s="10" t="s">
        <v>493</v>
      </c>
      <c r="E756" s="8"/>
      <c r="F756" s="9" t="s">
        <v>420</v>
      </c>
      <c r="G756" s="7" t="s">
        <v>19</v>
      </c>
      <c r="H756" s="15">
        <v>54.45</v>
      </c>
      <c r="I756" s="82" t="str">
        <f t="shared" si="223"/>
        <v>일반석고보드 취부(천정)T=9.5*2PLY㎡</v>
      </c>
      <c r="J756" s="52"/>
      <c r="K756" s="52" t="str">
        <f t="shared" si="224"/>
        <v/>
      </c>
      <c r="L756" s="52"/>
      <c r="M756" s="52" t="str">
        <f t="shared" si="225"/>
        <v/>
      </c>
      <c r="N756" s="52"/>
      <c r="O756" s="52" t="str">
        <f t="shared" si="226"/>
        <v/>
      </c>
      <c r="P756" s="52">
        <f t="shared" si="227"/>
        <v>0</v>
      </c>
      <c r="Q756" s="74"/>
      <c r="R756" s="75" t="str">
        <f>"제"&amp;VLOOKUP($I:$I,[4]목록!$A:$M,2,FALSE)&amp;"호표"</f>
        <v>제202호표</v>
      </c>
      <c r="S756" s="83"/>
      <c r="T756" s="84"/>
      <c r="U756" s="84"/>
      <c r="X756" s="2"/>
      <c r="Y756" s="130" t="s">
        <v>748</v>
      </c>
    </row>
    <row r="757" spans="1:25" ht="18.75" customHeight="1">
      <c r="A757" s="7"/>
      <c r="B757" s="206"/>
      <c r="C757" s="87"/>
      <c r="D757" s="10" t="s">
        <v>493</v>
      </c>
      <c r="E757" s="8"/>
      <c r="F757" s="9" t="s">
        <v>218</v>
      </c>
      <c r="G757" s="7" t="s">
        <v>19</v>
      </c>
      <c r="H757" s="15">
        <v>56.95</v>
      </c>
      <c r="I757" s="82" t="str">
        <f t="shared" si="223"/>
        <v>일반석고보드 취부(천정)T=9.5*1PLY㎡</v>
      </c>
      <c r="J757" s="52"/>
      <c r="K757" s="52" t="str">
        <f t="shared" si="224"/>
        <v/>
      </c>
      <c r="L757" s="52"/>
      <c r="M757" s="52" t="str">
        <f t="shared" si="225"/>
        <v/>
      </c>
      <c r="N757" s="52"/>
      <c r="O757" s="52" t="str">
        <f t="shared" si="226"/>
        <v/>
      </c>
      <c r="P757" s="52">
        <f t="shared" si="227"/>
        <v>0</v>
      </c>
      <c r="Q757" s="74"/>
      <c r="R757" s="75" t="str">
        <f>"제"&amp;VLOOKUP($I:$I,[4]목록!$A:$M,2,FALSE)&amp;"호표"</f>
        <v>제201호표</v>
      </c>
      <c r="S757" s="83"/>
      <c r="T757" s="84"/>
      <c r="U757" s="84"/>
      <c r="X757" s="2"/>
      <c r="Y757" s="130">
        <v>56.95</v>
      </c>
    </row>
    <row r="758" spans="1:25" ht="18.75" customHeight="1">
      <c r="A758" s="7"/>
      <c r="B758" s="206"/>
      <c r="C758" s="87"/>
      <c r="D758" s="10" t="s">
        <v>493</v>
      </c>
      <c r="E758" s="8"/>
      <c r="F758" s="9" t="s">
        <v>754</v>
      </c>
      <c r="G758" s="7" t="s">
        <v>19</v>
      </c>
      <c r="H758" s="15">
        <v>19.21</v>
      </c>
      <c r="I758" s="82" t="str">
        <f t="shared" si="223"/>
        <v>일반석고보드 취부(천정)T=12.5*1PLY㎡</v>
      </c>
      <c r="J758" s="52"/>
      <c r="K758" s="52" t="str">
        <f t="shared" si="224"/>
        <v/>
      </c>
      <c r="L758" s="52"/>
      <c r="M758" s="52" t="str">
        <f t="shared" si="225"/>
        <v/>
      </c>
      <c r="N758" s="52"/>
      <c r="O758" s="52" t="str">
        <f t="shared" si="226"/>
        <v/>
      </c>
      <c r="P758" s="52">
        <f t="shared" si="227"/>
        <v>0</v>
      </c>
      <c r="Q758" s="74"/>
      <c r="R758" s="75" t="str">
        <f>"제"&amp;VLOOKUP($I:$I,[4]목록!$A:$M,2,FALSE)&amp;"호표"</f>
        <v>제203호표</v>
      </c>
      <c r="S758" s="83"/>
      <c r="T758" s="84"/>
      <c r="U758" s="84"/>
      <c r="X758" s="2"/>
      <c r="Y758" s="130" t="s">
        <v>749</v>
      </c>
    </row>
    <row r="759" spans="1:25" ht="18.75" customHeight="1">
      <c r="A759" s="7"/>
      <c r="B759" s="206"/>
      <c r="C759" s="87"/>
      <c r="D759" s="19" t="s">
        <v>457</v>
      </c>
      <c r="E759" s="8"/>
      <c r="F759" s="9" t="s">
        <v>458</v>
      </c>
      <c r="G759" s="7" t="s">
        <v>19</v>
      </c>
      <c r="H759" s="15">
        <v>37.74</v>
      </c>
      <c r="I759" s="82" t="str">
        <f t="shared" si="223"/>
        <v>포글보드 취부포글 Solo 6/18R㎡</v>
      </c>
      <c r="J759" s="52"/>
      <c r="K759" s="52" t="str">
        <f t="shared" si="224"/>
        <v/>
      </c>
      <c r="L759" s="52"/>
      <c r="M759" s="52" t="str">
        <f t="shared" si="225"/>
        <v/>
      </c>
      <c r="N759" s="52"/>
      <c r="O759" s="52" t="str">
        <f t="shared" si="226"/>
        <v/>
      </c>
      <c r="P759" s="52">
        <f t="shared" si="227"/>
        <v>0</v>
      </c>
      <c r="Q759" s="74"/>
      <c r="R759" s="75" t="str">
        <f>"단가"&amp;VLOOKUP($I:$I,[4]단가!$A:$B,2,FALSE)&amp;"번"</f>
        <v>단가240번</v>
      </c>
      <c r="S759" s="83"/>
      <c r="T759" s="84"/>
      <c r="U759" s="84"/>
      <c r="X759" s="2"/>
      <c r="Y759" s="130" t="s">
        <v>750</v>
      </c>
    </row>
    <row r="760" spans="1:25" ht="18.75" customHeight="1">
      <c r="A760" s="7"/>
      <c r="B760" s="206"/>
      <c r="C760" s="87"/>
      <c r="D760" s="19" t="s">
        <v>421</v>
      </c>
      <c r="E760" s="8"/>
      <c r="F760" s="9" t="s">
        <v>26</v>
      </c>
      <c r="G760" s="7" t="s">
        <v>21</v>
      </c>
      <c r="H760" s="15">
        <v>9</v>
      </c>
      <c r="I760" s="82" t="str">
        <f t="shared" si="223"/>
        <v>갈바점검구450*450EA</v>
      </c>
      <c r="J760" s="52"/>
      <c r="K760" s="52" t="str">
        <f t="shared" si="224"/>
        <v/>
      </c>
      <c r="L760" s="52"/>
      <c r="M760" s="52" t="str">
        <f t="shared" si="225"/>
        <v/>
      </c>
      <c r="N760" s="52"/>
      <c r="O760" s="52" t="str">
        <f t="shared" si="226"/>
        <v/>
      </c>
      <c r="P760" s="52">
        <f t="shared" si="227"/>
        <v>0</v>
      </c>
      <c r="Q760" s="74"/>
      <c r="R760" s="75" t="str">
        <f>"제"&amp;VLOOKUP($I:$I,[4]목록!$A:$M,2,FALSE)&amp;"호표"</f>
        <v>제143호표</v>
      </c>
      <c r="S760" s="83"/>
      <c r="T760" s="84"/>
      <c r="U760" s="84"/>
      <c r="X760" s="2"/>
      <c r="Y760" s="130" t="s">
        <v>752</v>
      </c>
    </row>
    <row r="761" spans="1:25" ht="18.75" customHeight="1">
      <c r="A761" s="7"/>
      <c r="B761" s="206"/>
      <c r="C761" s="87"/>
      <c r="D761" s="19" t="s">
        <v>1016</v>
      </c>
      <c r="E761" s="8"/>
      <c r="F761" s="9" t="s">
        <v>755</v>
      </c>
      <c r="G761" s="7" t="s">
        <v>20</v>
      </c>
      <c r="H761" s="15">
        <v>32.880000000000003</v>
      </c>
      <c r="I761" s="82" t="str">
        <f t="shared" si="223"/>
        <v>우물천정 간접등박스(도장포함)갈바1.6T,W(20+20+200+200+10+40)m</v>
      </c>
      <c r="J761" s="52"/>
      <c r="K761" s="52" t="str">
        <f t="shared" si="224"/>
        <v/>
      </c>
      <c r="L761" s="52"/>
      <c r="M761" s="52" t="str">
        <f t="shared" si="225"/>
        <v/>
      </c>
      <c r="N761" s="52"/>
      <c r="O761" s="52" t="str">
        <f t="shared" si="226"/>
        <v/>
      </c>
      <c r="P761" s="52">
        <f t="shared" si="227"/>
        <v>0</v>
      </c>
      <c r="Q761" s="74"/>
      <c r="R761" s="75" t="str">
        <f>"제"&amp;VLOOKUP($I:$I,[4]목록!$A:$M,2,FALSE)&amp;"호표"</f>
        <v>제160호표</v>
      </c>
      <c r="S761" s="83"/>
      <c r="T761" s="84"/>
      <c r="U761" s="84"/>
      <c r="X761" s="2"/>
      <c r="Y761" s="130">
        <v>32.880000000000003</v>
      </c>
    </row>
    <row r="762" spans="1:25" ht="18.75" customHeight="1">
      <c r="A762" s="7"/>
      <c r="B762" s="206"/>
      <c r="C762" s="87"/>
      <c r="D762" s="19" t="s">
        <v>1014</v>
      </c>
      <c r="E762" s="8"/>
      <c r="F762" s="9" t="s">
        <v>755</v>
      </c>
      <c r="G762" s="7" t="s">
        <v>20</v>
      </c>
      <c r="H762" s="15">
        <v>38.83</v>
      </c>
      <c r="I762" s="82" t="str">
        <f t="shared" si="223"/>
        <v>ST'L 간접등박스(도장포함)갈바1.6T,W(20+20+200+200+10+40)m</v>
      </c>
      <c r="J762" s="52"/>
      <c r="K762" s="52" t="str">
        <f t="shared" si="224"/>
        <v/>
      </c>
      <c r="L762" s="52"/>
      <c r="M762" s="52" t="str">
        <f t="shared" si="225"/>
        <v/>
      </c>
      <c r="N762" s="52"/>
      <c r="O762" s="52" t="str">
        <f t="shared" si="226"/>
        <v/>
      </c>
      <c r="P762" s="52">
        <f t="shared" si="227"/>
        <v>0</v>
      </c>
      <c r="Q762" s="74"/>
      <c r="R762" s="75" t="str">
        <f>"제"&amp;VLOOKUP($I:$I,[4]목록!$A:$M,2,FALSE)&amp;"호표"</f>
        <v>제161호표</v>
      </c>
      <c r="S762" s="83"/>
      <c r="T762" s="84"/>
      <c r="U762" s="84"/>
      <c r="X762" s="2"/>
      <c r="Y762" s="130" t="s">
        <v>751</v>
      </c>
    </row>
    <row r="763" spans="1:25" ht="18.75" customHeight="1">
      <c r="A763" s="7"/>
      <c r="B763" s="206" t="s">
        <v>765</v>
      </c>
      <c r="C763" s="87"/>
      <c r="D763" s="19" t="s">
        <v>1015</v>
      </c>
      <c r="E763" s="8"/>
      <c r="F763" s="9" t="s">
        <v>756</v>
      </c>
      <c r="G763" s="7" t="s">
        <v>20</v>
      </c>
      <c r="H763" s="15">
        <v>13.58</v>
      </c>
      <c r="I763" s="82" t="str">
        <f t="shared" si="223"/>
        <v>화장실복도 간접등박스(도장포함)갈바1.6T,W(20+350+200+200+10+40)m</v>
      </c>
      <c r="J763" s="52"/>
      <c r="K763" s="52" t="str">
        <f t="shared" si="224"/>
        <v/>
      </c>
      <c r="L763" s="52"/>
      <c r="M763" s="52" t="str">
        <f t="shared" si="225"/>
        <v/>
      </c>
      <c r="N763" s="52"/>
      <c r="O763" s="52" t="str">
        <f t="shared" si="226"/>
        <v/>
      </c>
      <c r="P763" s="52">
        <f t="shared" si="227"/>
        <v>0</v>
      </c>
      <c r="Q763" s="74"/>
      <c r="R763" s="75" t="str">
        <f>"제"&amp;VLOOKUP($I:$I,[4]목록!$A:$M,2,FALSE)&amp;"호표"</f>
        <v>제162호표</v>
      </c>
      <c r="S763" s="83"/>
      <c r="T763" s="84"/>
      <c r="U763" s="84"/>
      <c r="X763" s="2"/>
      <c r="Y763" s="130">
        <v>13.58</v>
      </c>
    </row>
    <row r="764" spans="1:25" ht="18.75" customHeight="1">
      <c r="A764" s="7"/>
      <c r="B764" s="206" t="s">
        <v>765</v>
      </c>
      <c r="C764" s="87"/>
      <c r="D764" s="19" t="s">
        <v>1017</v>
      </c>
      <c r="E764" s="8"/>
      <c r="F764" s="9" t="s">
        <v>757</v>
      </c>
      <c r="G764" s="7" t="s">
        <v>20</v>
      </c>
      <c r="H764" s="15">
        <v>14.48</v>
      </c>
      <c r="I764" s="82" t="str">
        <f t="shared" si="223"/>
        <v>화장실복도 수벽마감MT-06,W(700+200+20+10)m</v>
      </c>
      <c r="J764" s="52"/>
      <c r="K764" s="52" t="str">
        <f t="shared" si="224"/>
        <v/>
      </c>
      <c r="L764" s="52"/>
      <c r="M764" s="52" t="str">
        <f t="shared" si="225"/>
        <v/>
      </c>
      <c r="N764" s="52"/>
      <c r="O764" s="52" t="str">
        <f t="shared" si="226"/>
        <v/>
      </c>
      <c r="P764" s="52">
        <f t="shared" si="227"/>
        <v>0</v>
      </c>
      <c r="Q764" s="74"/>
      <c r="R764" s="75" t="str">
        <f>"제"&amp;VLOOKUP($I:$I,[4]목록!$A:$M,2,FALSE)&amp;"호표"</f>
        <v>제176호표</v>
      </c>
      <c r="S764" s="83"/>
      <c r="T764" s="84"/>
      <c r="U764" s="84"/>
      <c r="X764" s="2"/>
      <c r="Y764" s="130">
        <v>14.48</v>
      </c>
    </row>
    <row r="765" spans="1:25" ht="18.75" customHeight="1">
      <c r="A765" s="7"/>
      <c r="B765" s="206"/>
      <c r="C765" s="87"/>
      <c r="D765" s="10" t="s">
        <v>435</v>
      </c>
      <c r="E765" s="8"/>
      <c r="F765" s="17" t="s">
        <v>436</v>
      </c>
      <c r="G765" s="7" t="s">
        <v>19</v>
      </c>
      <c r="H765" s="15">
        <v>235.13</v>
      </c>
      <c r="I765" s="82" t="str">
        <f t="shared" si="223"/>
        <v>도장 바탕만들기(ALL PUTTY)천정면(석고보드,합판면)㎡</v>
      </c>
      <c r="J765" s="52"/>
      <c r="K765" s="52" t="str">
        <f t="shared" si="224"/>
        <v/>
      </c>
      <c r="L765" s="52"/>
      <c r="M765" s="52" t="str">
        <f t="shared" si="225"/>
        <v/>
      </c>
      <c r="N765" s="52"/>
      <c r="O765" s="52" t="str">
        <f t="shared" si="226"/>
        <v/>
      </c>
      <c r="P765" s="52">
        <f t="shared" si="227"/>
        <v>0</v>
      </c>
      <c r="Q765" s="74"/>
      <c r="R765" s="75" t="str">
        <f>"제"&amp;VLOOKUP($I:$I,[4]목록!$A:$M,2,FALSE)&amp;"호표"</f>
        <v>제214호표</v>
      </c>
      <c r="S765" s="83"/>
      <c r="T765" s="84"/>
      <c r="U765" s="84"/>
      <c r="X765" s="2"/>
      <c r="Y765" s="130">
        <v>235.13</v>
      </c>
    </row>
    <row r="766" spans="1:25" ht="18.75" customHeight="1">
      <c r="A766" s="7"/>
      <c r="B766" s="206"/>
      <c r="C766" s="87"/>
      <c r="D766" s="10" t="s">
        <v>433</v>
      </c>
      <c r="E766" s="8"/>
      <c r="F766" s="17" t="s">
        <v>434</v>
      </c>
      <c r="G766" s="7" t="s">
        <v>19</v>
      </c>
      <c r="H766" s="15">
        <v>235.13</v>
      </c>
      <c r="I766" s="82" t="str">
        <f t="shared" ref="I766:I777" si="228">CONCATENATE(D766,F766,G766)</f>
        <v>PAINT(PT-01)지정V.P. 천정면㎡</v>
      </c>
      <c r="J766" s="52"/>
      <c r="K766" s="52" t="str">
        <f t="shared" si="224"/>
        <v/>
      </c>
      <c r="L766" s="52"/>
      <c r="M766" s="52" t="str">
        <f t="shared" si="225"/>
        <v/>
      </c>
      <c r="N766" s="52"/>
      <c r="O766" s="52" t="str">
        <f t="shared" si="226"/>
        <v/>
      </c>
      <c r="P766" s="52">
        <f>SUM(K766,M766,O766)</f>
        <v>0</v>
      </c>
      <c r="Q766" s="74"/>
      <c r="R766" s="75" t="str">
        <f>"제"&amp;VLOOKUP($I:$I,[4]목록!$A:$M,2,FALSE)&amp;"호표"</f>
        <v>제225호표</v>
      </c>
      <c r="S766" s="83"/>
      <c r="T766" s="84"/>
      <c r="U766" s="84"/>
      <c r="X766" s="2"/>
      <c r="Y766" s="130">
        <v>235.13</v>
      </c>
    </row>
    <row r="767" spans="1:25" ht="18.75" customHeight="1">
      <c r="A767" s="7"/>
      <c r="B767" s="209"/>
      <c r="C767" s="87"/>
      <c r="D767" s="10"/>
      <c r="E767" s="8"/>
      <c r="F767" s="17"/>
      <c r="G767" s="7"/>
      <c r="H767" s="15"/>
      <c r="I767" s="82" t="str">
        <f t="shared" si="228"/>
        <v/>
      </c>
      <c r="J767" s="52"/>
      <c r="K767" s="52"/>
      <c r="L767" s="52"/>
      <c r="M767" s="52"/>
      <c r="N767" s="52"/>
      <c r="O767" s="52"/>
      <c r="P767" s="52"/>
      <c r="Q767" s="74"/>
      <c r="R767" s="75"/>
      <c r="S767" s="83"/>
      <c r="T767" s="84"/>
      <c r="U767" s="84"/>
      <c r="X767" s="105"/>
      <c r="Y767" s="106"/>
    </row>
    <row r="768" spans="1:25" ht="18.75" customHeight="1">
      <c r="A768" s="7"/>
      <c r="B768" s="86" t="s">
        <v>9</v>
      </c>
      <c r="C768" s="87"/>
      <c r="D768" s="10" t="s">
        <v>711</v>
      </c>
      <c r="E768" s="8"/>
      <c r="F768" s="17"/>
      <c r="G768" s="7"/>
      <c r="H768" s="15"/>
      <c r="I768" s="82" t="str">
        <f t="shared" si="228"/>
        <v>[카페테리아주방, 직원라카룸]</v>
      </c>
      <c r="J768" s="52"/>
      <c r="K768" s="52"/>
      <c r="L768" s="52"/>
      <c r="M768" s="52"/>
      <c r="N768" s="52"/>
      <c r="O768" s="52"/>
      <c r="P768" s="52"/>
      <c r="Q768" s="74"/>
      <c r="R768" s="75"/>
      <c r="S768" s="83"/>
      <c r="T768" s="84"/>
      <c r="U768" s="84"/>
      <c r="X768" s="2"/>
      <c r="Y768" s="78"/>
    </row>
    <row r="769" spans="1:25" ht="18.75" customHeight="1">
      <c r="A769" s="7"/>
      <c r="B769" s="206" t="s">
        <v>764</v>
      </c>
      <c r="C769" s="87"/>
      <c r="D769" s="19" t="s">
        <v>216</v>
      </c>
      <c r="E769" s="8"/>
      <c r="F769" s="9" t="s">
        <v>513</v>
      </c>
      <c r="G769" s="7" t="s">
        <v>19</v>
      </c>
      <c r="H769" s="15">
        <v>41.32</v>
      </c>
      <c r="I769" s="82" t="str">
        <f t="shared" si="228"/>
        <v>ST'L 각파이프구조틀ㅁ-50*100*2.3T(S),@900㎡</v>
      </c>
      <c r="J769" s="52"/>
      <c r="K769" s="52" t="str">
        <f>IF(J769="","",TRUNC(J769*$H769,0))</f>
        <v/>
      </c>
      <c r="L769" s="52"/>
      <c r="M769" s="52" t="str">
        <f>IF(L769="","",TRUNC(L769*$H769,0))</f>
        <v/>
      </c>
      <c r="N769" s="52"/>
      <c r="O769" s="52" t="str">
        <f>IF(N769="","",TRUNC(N769*$H769,0))</f>
        <v/>
      </c>
      <c r="P769" s="52">
        <f>SUM(K769,M769,O769)</f>
        <v>0</v>
      </c>
      <c r="Q769" s="74"/>
      <c r="R769" s="75" t="str">
        <f>"제"&amp;VLOOKUP($I:$I,[4]목록!$A:$M,2,FALSE)&amp;"호표"</f>
        <v>제123호표</v>
      </c>
      <c r="S769" s="83"/>
      <c r="T769" s="84"/>
      <c r="U769" s="84"/>
      <c r="X769" s="2"/>
      <c r="Y769" s="130">
        <v>41.32</v>
      </c>
    </row>
    <row r="770" spans="1:25" ht="18.75" customHeight="1">
      <c r="A770" s="7"/>
      <c r="B770" s="206"/>
      <c r="C770" s="87"/>
      <c r="D770" s="10" t="s">
        <v>419</v>
      </c>
      <c r="E770" s="8"/>
      <c r="F770" s="10" t="s">
        <v>23</v>
      </c>
      <c r="G770" s="7" t="s">
        <v>19</v>
      </c>
      <c r="H770" s="15">
        <v>39.380000000000003</v>
      </c>
      <c r="I770" s="82" t="str">
        <f t="shared" si="228"/>
        <v>경량철골구조틀M-BAR㎡</v>
      </c>
      <c r="J770" s="52"/>
      <c r="K770" s="52" t="str">
        <f>IF(J770="","",TRUNC(J770*$H770,0))</f>
        <v/>
      </c>
      <c r="L770" s="52"/>
      <c r="M770" s="52" t="str">
        <f>IF(L770="","",TRUNC(L770*$H770,0))</f>
        <v/>
      </c>
      <c r="N770" s="52"/>
      <c r="O770" s="52" t="str">
        <f>IF(N770="","",TRUNC(N770*$H770,0))</f>
        <v/>
      </c>
      <c r="P770" s="52">
        <f>SUM(K770,M770,O770)</f>
        <v>0</v>
      </c>
      <c r="Q770" s="74"/>
      <c r="R770" s="75" t="str">
        <f>"제"&amp;VLOOKUP($I:$I,[4]목록!$A:$M,2,FALSE)&amp;"호표"</f>
        <v>제193호표</v>
      </c>
      <c r="S770" s="83"/>
      <c r="T770" s="84"/>
      <c r="U770" s="84"/>
      <c r="X770" s="2"/>
      <c r="Y770" s="130">
        <v>39.380000000000003</v>
      </c>
    </row>
    <row r="771" spans="1:25" ht="18.75" customHeight="1">
      <c r="A771" s="7"/>
      <c r="B771" s="206"/>
      <c r="C771" s="87"/>
      <c r="D771" s="10" t="s">
        <v>85</v>
      </c>
      <c r="E771" s="8"/>
      <c r="F771" s="10" t="s">
        <v>432</v>
      </c>
      <c r="G771" s="7" t="s">
        <v>20</v>
      </c>
      <c r="H771" s="15">
        <v>51.04</v>
      </c>
      <c r="I771" s="82" t="str">
        <f t="shared" si="228"/>
        <v>AL 몰딩설치메지몰딩m</v>
      </c>
      <c r="J771" s="52"/>
      <c r="K771" s="52" t="str">
        <f t="shared" ref="K771:K777" si="229">IF(J771="","",TRUNC(J771*$H771,0))</f>
        <v/>
      </c>
      <c r="L771" s="52"/>
      <c r="M771" s="52" t="str">
        <f t="shared" ref="M771:M777" si="230">IF(L771="","",TRUNC(L771*$H771,0))</f>
        <v/>
      </c>
      <c r="N771" s="52"/>
      <c r="O771" s="52" t="str">
        <f t="shared" ref="O771:O777" si="231">IF(N771="","",TRUNC(N771*$H771,0))</f>
        <v/>
      </c>
      <c r="P771" s="52">
        <f t="shared" ref="P771:P777" si="232">SUM(K771,M771,O771)</f>
        <v>0</v>
      </c>
      <c r="Q771" s="74"/>
      <c r="R771" s="75" t="str">
        <f>"제"&amp;VLOOKUP($I:$I,[4]목록!$A:$M,2,FALSE)&amp;"호표"</f>
        <v>제195호표</v>
      </c>
      <c r="S771" s="83"/>
      <c r="T771" s="84"/>
      <c r="U771" s="84"/>
      <c r="X771" s="2"/>
      <c r="Y771" s="130" t="s">
        <v>760</v>
      </c>
    </row>
    <row r="772" spans="1:25" ht="18.75" customHeight="1">
      <c r="A772" s="7"/>
      <c r="B772" s="206"/>
      <c r="C772" s="87"/>
      <c r="D772" s="10" t="s">
        <v>493</v>
      </c>
      <c r="E772" s="8"/>
      <c r="F772" s="9" t="s">
        <v>420</v>
      </c>
      <c r="G772" s="7" t="s">
        <v>19</v>
      </c>
      <c r="H772" s="15">
        <v>39.380000000000003</v>
      </c>
      <c r="I772" s="82" t="str">
        <f t="shared" si="228"/>
        <v>일반석고보드 취부(천정)T=9.5*2PLY㎡</v>
      </c>
      <c r="J772" s="52"/>
      <c r="K772" s="52" t="str">
        <f t="shared" si="229"/>
        <v/>
      </c>
      <c r="L772" s="52"/>
      <c r="M772" s="52" t="str">
        <f t="shared" si="230"/>
        <v/>
      </c>
      <c r="N772" s="52"/>
      <c r="O772" s="52" t="str">
        <f t="shared" si="231"/>
        <v/>
      </c>
      <c r="P772" s="52">
        <f t="shared" si="232"/>
        <v>0</v>
      </c>
      <c r="Q772" s="74"/>
      <c r="R772" s="75" t="str">
        <f>"제"&amp;VLOOKUP($I:$I,[4]목록!$A:$M,2,FALSE)&amp;"호표"</f>
        <v>제202호표</v>
      </c>
      <c r="S772" s="83"/>
      <c r="T772" s="84"/>
      <c r="U772" s="84"/>
      <c r="X772" s="2"/>
      <c r="Y772" s="130">
        <v>39.380000000000003</v>
      </c>
    </row>
    <row r="773" spans="1:25" ht="18.75" customHeight="1">
      <c r="A773" s="7"/>
      <c r="B773" s="206"/>
      <c r="C773" s="87"/>
      <c r="D773" s="10" t="s">
        <v>421</v>
      </c>
      <c r="E773" s="8"/>
      <c r="F773" s="9" t="s">
        <v>26</v>
      </c>
      <c r="G773" s="7" t="s">
        <v>21</v>
      </c>
      <c r="H773" s="15">
        <v>3</v>
      </c>
      <c r="I773" s="82" t="str">
        <f t="shared" si="228"/>
        <v>갈바점검구450*450EA</v>
      </c>
      <c r="J773" s="52"/>
      <c r="K773" s="52" t="str">
        <f t="shared" si="229"/>
        <v/>
      </c>
      <c r="L773" s="52"/>
      <c r="M773" s="52" t="str">
        <f t="shared" si="230"/>
        <v/>
      </c>
      <c r="N773" s="52"/>
      <c r="O773" s="52" t="str">
        <f t="shared" si="231"/>
        <v/>
      </c>
      <c r="P773" s="52">
        <f t="shared" si="232"/>
        <v>0</v>
      </c>
      <c r="Q773" s="74"/>
      <c r="R773" s="75" t="str">
        <f>"제"&amp;VLOOKUP($I:$I,[4]목록!$A:$M,2,FALSE)&amp;"호표"</f>
        <v>제143호표</v>
      </c>
      <c r="S773" s="83"/>
      <c r="T773" s="84"/>
      <c r="U773" s="84"/>
      <c r="X773" s="2"/>
      <c r="Y773" s="130" t="s">
        <v>770</v>
      </c>
    </row>
    <row r="774" spans="1:25" ht="18.75" customHeight="1">
      <c r="A774" s="7"/>
      <c r="B774" s="206"/>
      <c r="C774" s="87"/>
      <c r="D774" s="10" t="s">
        <v>435</v>
      </c>
      <c r="E774" s="8"/>
      <c r="F774" s="17" t="s">
        <v>436</v>
      </c>
      <c r="G774" s="7" t="s">
        <v>19</v>
      </c>
      <c r="H774" s="15">
        <v>39.380000000000003</v>
      </c>
      <c r="I774" s="82" t="str">
        <f t="shared" si="228"/>
        <v>도장 바탕만들기(ALL PUTTY)천정면(석고보드,합판면)㎡</v>
      </c>
      <c r="J774" s="52"/>
      <c r="K774" s="52" t="str">
        <f t="shared" si="229"/>
        <v/>
      </c>
      <c r="L774" s="52"/>
      <c r="M774" s="52" t="str">
        <f t="shared" si="230"/>
        <v/>
      </c>
      <c r="N774" s="52"/>
      <c r="O774" s="52" t="str">
        <f t="shared" si="231"/>
        <v/>
      </c>
      <c r="P774" s="52">
        <f>SUM(K774,M774,O774)</f>
        <v>0</v>
      </c>
      <c r="Q774" s="74"/>
      <c r="R774" s="75" t="str">
        <f>"제"&amp;VLOOKUP($I:$I,[4]목록!$A:$M,2,FALSE)&amp;"호표"</f>
        <v>제214호표</v>
      </c>
      <c r="S774" s="83"/>
      <c r="T774" s="84"/>
      <c r="U774" s="84"/>
      <c r="X774" s="2"/>
      <c r="Y774" s="130">
        <v>39.380000000000003</v>
      </c>
    </row>
    <row r="775" spans="1:25" ht="18.75" customHeight="1">
      <c r="A775" s="7"/>
      <c r="B775" s="206"/>
      <c r="C775" s="87"/>
      <c r="D775" s="10" t="s">
        <v>433</v>
      </c>
      <c r="E775" s="8"/>
      <c r="F775" s="17" t="s">
        <v>434</v>
      </c>
      <c r="G775" s="7" t="s">
        <v>19</v>
      </c>
      <c r="H775" s="15">
        <v>39.380000000000003</v>
      </c>
      <c r="I775" s="82" t="str">
        <f t="shared" si="228"/>
        <v>PAINT(PT-01)지정V.P. 천정면㎡</v>
      </c>
      <c r="J775" s="52"/>
      <c r="K775" s="52" t="str">
        <f t="shared" si="229"/>
        <v/>
      </c>
      <c r="L775" s="52"/>
      <c r="M775" s="52" t="str">
        <f t="shared" si="230"/>
        <v/>
      </c>
      <c r="N775" s="52"/>
      <c r="O775" s="52" t="str">
        <f t="shared" si="231"/>
        <v/>
      </c>
      <c r="P775" s="52">
        <f t="shared" si="232"/>
        <v>0</v>
      </c>
      <c r="Q775" s="74"/>
      <c r="R775" s="75" t="str">
        <f>"제"&amp;VLOOKUP($I:$I,[4]목록!$A:$M,2,FALSE)&amp;"호표"</f>
        <v>제225호표</v>
      </c>
      <c r="S775" s="83"/>
      <c r="T775" s="84"/>
      <c r="U775" s="84"/>
      <c r="X775" s="2"/>
      <c r="Y775" s="130">
        <v>39.380000000000003</v>
      </c>
    </row>
    <row r="776" spans="1:25" ht="18.75" customHeight="1">
      <c r="A776" s="7"/>
      <c r="B776" s="206" t="s">
        <v>762</v>
      </c>
      <c r="C776" s="87"/>
      <c r="D776" s="19" t="s">
        <v>220</v>
      </c>
      <c r="E776" s="8"/>
      <c r="F776" s="9" t="s">
        <v>763</v>
      </c>
      <c r="G776" s="7" t="s">
        <v>19</v>
      </c>
      <c r="H776" s="15">
        <v>14.38</v>
      </c>
      <c r="I776" s="82" t="str">
        <f t="shared" si="228"/>
        <v>합판보강T=9*1PLY㎡</v>
      </c>
      <c r="J776" s="52"/>
      <c r="K776" s="52" t="str">
        <f t="shared" si="229"/>
        <v/>
      </c>
      <c r="L776" s="52"/>
      <c r="M776" s="52" t="str">
        <f t="shared" si="230"/>
        <v/>
      </c>
      <c r="N776" s="52"/>
      <c r="O776" s="52" t="str">
        <f t="shared" si="231"/>
        <v/>
      </c>
      <c r="P776" s="52">
        <f>SUM(K776,M776,O776)</f>
        <v>0</v>
      </c>
      <c r="Q776" s="74"/>
      <c r="R776" s="75" t="str">
        <f>"제"&amp;VLOOKUP($I:$I,[4]목록!$A:$M,2,FALSE)&amp;"호표"</f>
        <v>제80호표</v>
      </c>
      <c r="S776" s="83"/>
      <c r="T776" s="84"/>
      <c r="U776" s="84"/>
      <c r="X776" s="2"/>
      <c r="Y776" s="130" t="s">
        <v>761</v>
      </c>
    </row>
    <row r="777" spans="1:25" ht="18.75" customHeight="1">
      <c r="A777" s="7"/>
      <c r="B777" s="206" t="s">
        <v>762</v>
      </c>
      <c r="C777" s="87"/>
      <c r="D777" s="10" t="s">
        <v>769</v>
      </c>
      <c r="E777" s="8"/>
      <c r="F777" s="10" t="s">
        <v>768</v>
      </c>
      <c r="G777" s="7" t="s">
        <v>37</v>
      </c>
      <c r="H777" s="15">
        <v>14.38</v>
      </c>
      <c r="I777" s="82" t="str">
        <f t="shared" si="228"/>
        <v>BLACK SUS PLATE(H/L)MT-05, THK=1.5mm(S)㎡</v>
      </c>
      <c r="J777" s="52"/>
      <c r="K777" s="52" t="str">
        <f t="shared" si="229"/>
        <v/>
      </c>
      <c r="L777" s="52"/>
      <c r="M777" s="52" t="str">
        <f t="shared" si="230"/>
        <v/>
      </c>
      <c r="N777" s="52"/>
      <c r="O777" s="52" t="str">
        <f t="shared" si="231"/>
        <v/>
      </c>
      <c r="P777" s="52">
        <f t="shared" si="232"/>
        <v>0</v>
      </c>
      <c r="Q777" s="74"/>
      <c r="R777" s="75" t="str">
        <f>"제"&amp;VLOOKUP($I:$I,[4]목록!$A:$M,2,FALSE)&amp;"호표"</f>
        <v>제138호표</v>
      </c>
      <c r="S777" s="83"/>
      <c r="T777" s="84"/>
      <c r="U777" s="84"/>
      <c r="X777" s="2"/>
      <c r="Y777" s="130" t="s">
        <v>761</v>
      </c>
    </row>
    <row r="778" spans="1:25" ht="18.75" customHeight="1">
      <c r="A778" s="7"/>
      <c r="B778" s="209"/>
      <c r="C778" s="87"/>
      <c r="D778" s="10"/>
      <c r="E778" s="8"/>
      <c r="F778" s="17"/>
      <c r="G778" s="7"/>
      <c r="H778" s="15"/>
      <c r="I778" s="82" t="str">
        <f t="shared" ref="I778:I789" si="233">CONCATENATE(D778,F778,G778)</f>
        <v/>
      </c>
      <c r="J778" s="52"/>
      <c r="K778" s="52"/>
      <c r="L778" s="52"/>
      <c r="M778" s="52"/>
      <c r="N778" s="52"/>
      <c r="O778" s="52"/>
      <c r="P778" s="52"/>
      <c r="Q778" s="74"/>
      <c r="R778" s="75"/>
      <c r="S778" s="83"/>
      <c r="T778" s="84"/>
      <c r="U778" s="84"/>
      <c r="X778" s="105"/>
      <c r="Y778" s="106"/>
    </row>
    <row r="779" spans="1:25" ht="18.75" customHeight="1">
      <c r="A779" s="7"/>
      <c r="B779" s="86" t="s">
        <v>9</v>
      </c>
      <c r="C779" s="87"/>
      <c r="D779" s="10" t="s">
        <v>607</v>
      </c>
      <c r="E779" s="8"/>
      <c r="F779" s="17"/>
      <c r="G779" s="7"/>
      <c r="H779" s="15"/>
      <c r="I779" s="82" t="str">
        <f t="shared" si="233"/>
        <v>[미팅룸1, 2]</v>
      </c>
      <c r="J779" s="52"/>
      <c r="K779" s="52"/>
      <c r="L779" s="52"/>
      <c r="M779" s="52"/>
      <c r="N779" s="52"/>
      <c r="O779" s="52"/>
      <c r="P779" s="52"/>
      <c r="Q779" s="74"/>
      <c r="R779" s="75"/>
      <c r="S779" s="83"/>
      <c r="T779" s="84"/>
      <c r="U779" s="84"/>
      <c r="X779" s="2"/>
      <c r="Y779" s="78"/>
    </row>
    <row r="780" spans="1:25" ht="18.75" customHeight="1">
      <c r="A780" s="7"/>
      <c r="B780" s="206" t="s">
        <v>764</v>
      </c>
      <c r="C780" s="87"/>
      <c r="D780" s="19" t="s">
        <v>216</v>
      </c>
      <c r="E780" s="8"/>
      <c r="F780" s="9" t="s">
        <v>513</v>
      </c>
      <c r="G780" s="7" t="s">
        <v>19</v>
      </c>
      <c r="H780" s="15">
        <v>25.56</v>
      </c>
      <c r="I780" s="82" t="str">
        <f t="shared" si="233"/>
        <v>ST'L 각파이프구조틀ㅁ-50*100*2.3T(S),@900㎡</v>
      </c>
      <c r="J780" s="52"/>
      <c r="K780" s="52" t="str">
        <f>IF(J780="","",TRUNC(J780*$H780,0))</f>
        <v/>
      </c>
      <c r="L780" s="52"/>
      <c r="M780" s="52" t="str">
        <f>IF(L780="","",TRUNC(L780*$H780,0))</f>
        <v/>
      </c>
      <c r="N780" s="52"/>
      <c r="O780" s="52" t="str">
        <f>IF(N780="","",TRUNC(N780*$H780,0))</f>
        <v/>
      </c>
      <c r="P780" s="52">
        <f>SUM(K780,M780,O780)</f>
        <v>0</v>
      </c>
      <c r="Q780" s="74"/>
      <c r="R780" s="75" t="str">
        <f>"제"&amp;VLOOKUP($I:$I,[4]목록!$A:$M,2,FALSE)&amp;"호표"</f>
        <v>제123호표</v>
      </c>
      <c r="S780" s="83"/>
      <c r="T780" s="84"/>
      <c r="U780" s="84"/>
      <c r="X780" s="2"/>
      <c r="Y780" s="130">
        <v>25.56</v>
      </c>
    </row>
    <row r="781" spans="1:25" ht="18.75" customHeight="1">
      <c r="A781" s="7"/>
      <c r="B781" s="206"/>
      <c r="C781" s="87"/>
      <c r="D781" s="10" t="s">
        <v>419</v>
      </c>
      <c r="E781" s="8"/>
      <c r="F781" s="10" t="s">
        <v>23</v>
      </c>
      <c r="G781" s="7" t="s">
        <v>19</v>
      </c>
      <c r="H781" s="15">
        <v>25.56</v>
      </c>
      <c r="I781" s="82" t="str">
        <f t="shared" si="233"/>
        <v>경량철골구조틀M-BAR㎡</v>
      </c>
      <c r="J781" s="52"/>
      <c r="K781" s="52" t="str">
        <f>IF(J781="","",TRUNC(J781*$H781,0))</f>
        <v/>
      </c>
      <c r="L781" s="52"/>
      <c r="M781" s="52" t="str">
        <f>IF(L781="","",TRUNC(L781*$H781,0))</f>
        <v/>
      </c>
      <c r="N781" s="52"/>
      <c r="O781" s="52" t="str">
        <f>IF(N781="","",TRUNC(N781*$H781,0))</f>
        <v/>
      </c>
      <c r="P781" s="52">
        <f>SUM(K781,M781,O781)</f>
        <v>0</v>
      </c>
      <c r="Q781" s="74"/>
      <c r="R781" s="75" t="str">
        <f>"제"&amp;VLOOKUP($I:$I,[4]목록!$A:$M,2,FALSE)&amp;"호표"</f>
        <v>제193호표</v>
      </c>
      <c r="S781" s="83"/>
      <c r="T781" s="84"/>
      <c r="U781" s="84"/>
      <c r="X781" s="2"/>
      <c r="Y781" s="130">
        <v>25.56</v>
      </c>
    </row>
    <row r="782" spans="1:25" ht="18.75" customHeight="1">
      <c r="A782" s="7"/>
      <c r="B782" s="206"/>
      <c r="C782" s="87"/>
      <c r="D782" s="10" t="s">
        <v>85</v>
      </c>
      <c r="E782" s="8"/>
      <c r="F782" s="10" t="s">
        <v>432</v>
      </c>
      <c r="G782" s="7" t="s">
        <v>20</v>
      </c>
      <c r="H782" s="15">
        <v>26.3</v>
      </c>
      <c r="I782" s="82" t="str">
        <f t="shared" si="233"/>
        <v>AL 몰딩설치메지몰딩m</v>
      </c>
      <c r="J782" s="52"/>
      <c r="K782" s="52" t="str">
        <f t="shared" ref="K782:K789" si="234">IF(J782="","",TRUNC(J782*$H782,0))</f>
        <v/>
      </c>
      <c r="L782" s="52"/>
      <c r="M782" s="52" t="str">
        <f t="shared" ref="M782:M789" si="235">IF(L782="","",TRUNC(L782*$H782,0))</f>
        <v/>
      </c>
      <c r="N782" s="52"/>
      <c r="O782" s="52" t="str">
        <f t="shared" ref="O782:O789" si="236">IF(N782="","",TRUNC(N782*$H782,0))</f>
        <v/>
      </c>
      <c r="P782" s="52">
        <f t="shared" ref="P782:P789" si="237">SUM(K782,M782,O782)</f>
        <v>0</v>
      </c>
      <c r="Q782" s="74"/>
      <c r="R782" s="75" t="str">
        <f>"제"&amp;VLOOKUP($I:$I,[4]목록!$A:$M,2,FALSE)&amp;"호표"</f>
        <v>제195호표</v>
      </c>
      <c r="S782" s="83"/>
      <c r="T782" s="84"/>
      <c r="U782" s="84"/>
      <c r="X782" s="2"/>
      <c r="Y782" s="130" t="s">
        <v>771</v>
      </c>
    </row>
    <row r="783" spans="1:25" ht="18.75" customHeight="1">
      <c r="A783" s="7"/>
      <c r="B783" s="206"/>
      <c r="C783" s="87"/>
      <c r="D783" s="10" t="s">
        <v>493</v>
      </c>
      <c r="E783" s="8"/>
      <c r="F783" s="9" t="s">
        <v>420</v>
      </c>
      <c r="G783" s="7" t="s">
        <v>19</v>
      </c>
      <c r="H783" s="15">
        <v>25.56</v>
      </c>
      <c r="I783" s="82" t="str">
        <f t="shared" si="233"/>
        <v>일반석고보드 취부(천정)T=9.5*2PLY㎡</v>
      </c>
      <c r="J783" s="52"/>
      <c r="K783" s="52" t="str">
        <f t="shared" si="234"/>
        <v/>
      </c>
      <c r="L783" s="52"/>
      <c r="M783" s="52" t="str">
        <f t="shared" si="235"/>
        <v/>
      </c>
      <c r="N783" s="52"/>
      <c r="O783" s="52" t="str">
        <f t="shared" si="236"/>
        <v/>
      </c>
      <c r="P783" s="52">
        <f t="shared" si="237"/>
        <v>0</v>
      </c>
      <c r="Q783" s="74"/>
      <c r="R783" s="75" t="str">
        <f>"제"&amp;VLOOKUP($I:$I,[4]목록!$A:$M,2,FALSE)&amp;"호표"</f>
        <v>제202호표</v>
      </c>
      <c r="S783" s="83"/>
      <c r="T783" s="84"/>
      <c r="U783" s="84"/>
      <c r="X783" s="2"/>
      <c r="Y783" s="130">
        <v>25.56</v>
      </c>
    </row>
    <row r="784" spans="1:25" ht="18.75" customHeight="1">
      <c r="A784" s="7"/>
      <c r="B784" s="206"/>
      <c r="C784" s="87"/>
      <c r="D784" s="10" t="s">
        <v>220</v>
      </c>
      <c r="E784" s="8"/>
      <c r="F784" s="9" t="s">
        <v>221</v>
      </c>
      <c r="G784" s="7" t="s">
        <v>19</v>
      </c>
      <c r="H784" s="15">
        <v>25.56</v>
      </c>
      <c r="I784" s="82" t="str">
        <f>CONCATENATE(D784,F784,G784)</f>
        <v>합판보강T=9*1PLY㎡</v>
      </c>
      <c r="J784" s="52"/>
      <c r="K784" s="52" t="str">
        <f t="shared" si="234"/>
        <v/>
      </c>
      <c r="L784" s="52"/>
      <c r="M784" s="52" t="str">
        <f t="shared" si="235"/>
        <v/>
      </c>
      <c r="N784" s="52"/>
      <c r="O784" s="52" t="str">
        <f t="shared" si="236"/>
        <v/>
      </c>
      <c r="P784" s="52">
        <f>SUM(K784,M784,O784)</f>
        <v>0</v>
      </c>
      <c r="Q784" s="74"/>
      <c r="R784" s="75" t="str">
        <f>"제"&amp;VLOOKUP($I:$I,[4]목록!$A:$M,2,FALSE)&amp;"호표"</f>
        <v>제80호표</v>
      </c>
      <c r="S784" s="83"/>
      <c r="T784" s="84"/>
      <c r="U784" s="84"/>
      <c r="X784" s="2"/>
      <c r="Y784" s="130">
        <v>25.56</v>
      </c>
    </row>
    <row r="785" spans="1:25" ht="18.75" customHeight="1">
      <c r="A785" s="7"/>
      <c r="B785" s="206"/>
      <c r="C785" s="87"/>
      <c r="D785" s="19" t="s">
        <v>1004</v>
      </c>
      <c r="E785" s="18"/>
      <c r="F785" s="9" t="s">
        <v>1003</v>
      </c>
      <c r="G785" s="7" t="s">
        <v>19</v>
      </c>
      <c r="H785" s="15">
        <v>25.56</v>
      </c>
      <c r="I785" s="82" t="str">
        <f>CONCATENATE(D785,F785,G785)</f>
        <v>유공 흡음보드 취부PN-03, THK=9mm㎡</v>
      </c>
      <c r="J785" s="52"/>
      <c r="K785" s="52" t="str">
        <f t="shared" si="234"/>
        <v/>
      </c>
      <c r="L785" s="52"/>
      <c r="M785" s="52" t="str">
        <f t="shared" si="235"/>
        <v/>
      </c>
      <c r="N785" s="52"/>
      <c r="O785" s="52" t="str">
        <f t="shared" si="236"/>
        <v/>
      </c>
      <c r="P785" s="52">
        <f>SUM(K785,M785,O785)</f>
        <v>0</v>
      </c>
      <c r="Q785" s="74"/>
      <c r="R785" s="75" t="str">
        <f>"제"&amp;VLOOKUP($I:$I,[4]목록!$A:$M,2,FALSE)&amp;"호표"</f>
        <v>제85호표</v>
      </c>
      <c r="S785" s="83"/>
      <c r="T785" s="84"/>
      <c r="U785" s="84"/>
      <c r="X785" s="2"/>
      <c r="Y785" s="130">
        <v>25.56</v>
      </c>
    </row>
    <row r="786" spans="1:25" ht="18.75" customHeight="1">
      <c r="A786" s="7"/>
      <c r="B786" s="206" t="s">
        <v>762</v>
      </c>
      <c r="C786" s="87"/>
      <c r="D786" s="10" t="s">
        <v>220</v>
      </c>
      <c r="E786" s="8"/>
      <c r="F786" s="9" t="s">
        <v>763</v>
      </c>
      <c r="G786" s="7" t="s">
        <v>19</v>
      </c>
      <c r="H786" s="15">
        <v>5.83</v>
      </c>
      <c r="I786" s="82" t="str">
        <f t="shared" si="233"/>
        <v>합판보강T=9*1PLY㎡</v>
      </c>
      <c r="J786" s="52"/>
      <c r="K786" s="52" t="str">
        <f t="shared" si="234"/>
        <v/>
      </c>
      <c r="L786" s="52"/>
      <c r="M786" s="52" t="str">
        <f t="shared" si="235"/>
        <v/>
      </c>
      <c r="N786" s="52"/>
      <c r="O786" s="52" t="str">
        <f t="shared" si="236"/>
        <v/>
      </c>
      <c r="P786" s="52">
        <f t="shared" si="237"/>
        <v>0</v>
      </c>
      <c r="Q786" s="74"/>
      <c r="R786" s="75" t="str">
        <f>"제"&amp;VLOOKUP($I:$I,[4]목록!$A:$M,2,FALSE)&amp;"호표"</f>
        <v>제80호표</v>
      </c>
      <c r="S786" s="83"/>
      <c r="T786" s="84"/>
      <c r="U786" s="84"/>
      <c r="X786" s="2"/>
      <c r="Y786" s="130" t="s">
        <v>772</v>
      </c>
    </row>
    <row r="787" spans="1:25" ht="18.75" customHeight="1">
      <c r="A787" s="7"/>
      <c r="B787" s="206" t="s">
        <v>762</v>
      </c>
      <c r="C787" s="87"/>
      <c r="D787" s="10" t="s">
        <v>251</v>
      </c>
      <c r="E787" s="8"/>
      <c r="F787" s="17" t="s">
        <v>252</v>
      </c>
      <c r="G787" s="7" t="s">
        <v>19</v>
      </c>
      <c r="H787" s="15">
        <v>5.83</v>
      </c>
      <c r="I787" s="82" t="str">
        <f t="shared" si="233"/>
        <v>알판 MDF고밀도 MDF 9T㎡</v>
      </c>
      <c r="J787" s="52"/>
      <c r="K787" s="52" t="str">
        <f t="shared" si="234"/>
        <v/>
      </c>
      <c r="L787" s="52"/>
      <c r="M787" s="52" t="str">
        <f t="shared" si="235"/>
        <v/>
      </c>
      <c r="N787" s="52"/>
      <c r="O787" s="52" t="str">
        <f t="shared" si="236"/>
        <v/>
      </c>
      <c r="P787" s="52">
        <f t="shared" si="237"/>
        <v>0</v>
      </c>
      <c r="Q787" s="74"/>
      <c r="R787" s="75" t="str">
        <f>"제"&amp;VLOOKUP($I:$I,[4]목록!$A:$M,2,FALSE)&amp;"호표"</f>
        <v>제83호표</v>
      </c>
      <c r="S787" s="83"/>
      <c r="T787" s="84"/>
      <c r="U787" s="84"/>
      <c r="X787" s="2"/>
      <c r="Y787" s="130" t="s">
        <v>772</v>
      </c>
    </row>
    <row r="788" spans="1:25" ht="18.75" customHeight="1">
      <c r="A788" s="7"/>
      <c r="B788" s="206" t="s">
        <v>762</v>
      </c>
      <c r="C788" s="87"/>
      <c r="D788" s="10" t="s">
        <v>54</v>
      </c>
      <c r="E788" s="8"/>
      <c r="F788" s="17" t="s">
        <v>267</v>
      </c>
      <c r="G788" s="7" t="s">
        <v>19</v>
      </c>
      <c r="H788" s="15">
        <v>5.83</v>
      </c>
      <c r="I788" s="82" t="str">
        <f t="shared" si="233"/>
        <v>인테리어 필름 붙임SH-01, 알판마감㎡</v>
      </c>
      <c r="J788" s="52"/>
      <c r="K788" s="52" t="str">
        <f t="shared" si="234"/>
        <v/>
      </c>
      <c r="L788" s="52"/>
      <c r="M788" s="52" t="str">
        <f t="shared" si="235"/>
        <v/>
      </c>
      <c r="N788" s="52"/>
      <c r="O788" s="52" t="str">
        <f t="shared" si="236"/>
        <v/>
      </c>
      <c r="P788" s="52">
        <f t="shared" si="237"/>
        <v>0</v>
      </c>
      <c r="Q788" s="74"/>
      <c r="R788" s="75" t="str">
        <f>"제"&amp;VLOOKUP($I:$I,[4]목록!$A:$M,2,FALSE)&amp;"호표"</f>
        <v>제206호표</v>
      </c>
      <c r="S788" s="83"/>
      <c r="T788" s="84"/>
      <c r="U788" s="84"/>
      <c r="X788" s="2"/>
      <c r="Y788" s="130" t="s">
        <v>772</v>
      </c>
    </row>
    <row r="789" spans="1:25" ht="18.75" customHeight="1">
      <c r="A789" s="7"/>
      <c r="B789" s="206" t="s">
        <v>762</v>
      </c>
      <c r="C789" s="87"/>
      <c r="D789" s="10" t="s">
        <v>769</v>
      </c>
      <c r="E789" s="8"/>
      <c r="F789" s="10" t="s">
        <v>768</v>
      </c>
      <c r="G789" s="7" t="s">
        <v>37</v>
      </c>
      <c r="H789" s="15">
        <v>5.83</v>
      </c>
      <c r="I789" s="82" t="str">
        <f t="shared" si="233"/>
        <v>BLACK SUS PLATE(H/L)MT-05, THK=1.5mm(S)㎡</v>
      </c>
      <c r="J789" s="52"/>
      <c r="K789" s="52" t="str">
        <f t="shared" si="234"/>
        <v/>
      </c>
      <c r="L789" s="52"/>
      <c r="M789" s="52" t="str">
        <f t="shared" si="235"/>
        <v/>
      </c>
      <c r="N789" s="52"/>
      <c r="O789" s="52" t="str">
        <f t="shared" si="236"/>
        <v/>
      </c>
      <c r="P789" s="52">
        <f t="shared" si="237"/>
        <v>0</v>
      </c>
      <c r="Q789" s="74"/>
      <c r="R789" s="75" t="str">
        <f>"제"&amp;VLOOKUP($I:$I,[4]목록!$A:$M,2,FALSE)&amp;"호표"</f>
        <v>제138호표</v>
      </c>
      <c r="S789" s="83"/>
      <c r="T789" s="84"/>
      <c r="U789" s="84"/>
      <c r="X789" s="2"/>
      <c r="Y789" s="130" t="s">
        <v>772</v>
      </c>
    </row>
    <row r="790" spans="1:25" ht="18.75" customHeight="1">
      <c r="A790" s="7"/>
      <c r="B790" s="209"/>
      <c r="C790" s="87"/>
      <c r="D790" s="10"/>
      <c r="E790" s="8"/>
      <c r="F790" s="17"/>
      <c r="G790" s="7"/>
      <c r="H790" s="15"/>
      <c r="I790" s="82" t="str">
        <f t="shared" ref="I790:I797" si="238">CONCATENATE(D790,F790,G790)</f>
        <v/>
      </c>
      <c r="J790" s="52"/>
      <c r="K790" s="52"/>
      <c r="L790" s="52"/>
      <c r="M790" s="52"/>
      <c r="N790" s="52"/>
      <c r="O790" s="52"/>
      <c r="P790" s="52"/>
      <c r="Q790" s="74"/>
      <c r="R790" s="75"/>
      <c r="S790" s="83"/>
      <c r="T790" s="84"/>
      <c r="U790" s="84"/>
      <c r="X790" s="105"/>
      <c r="Y790" s="106"/>
    </row>
    <row r="791" spans="1:25" ht="18.75" customHeight="1">
      <c r="A791" s="7"/>
      <c r="B791" s="86" t="s">
        <v>9</v>
      </c>
      <c r="C791" s="87"/>
      <c r="D791" s="10" t="s">
        <v>620</v>
      </c>
      <c r="E791" s="8"/>
      <c r="F791" s="17"/>
      <c r="G791" s="7"/>
      <c r="H791" s="15"/>
      <c r="I791" s="82" t="str">
        <f t="shared" si="238"/>
        <v>[여자화장실]</v>
      </c>
      <c r="J791" s="52"/>
      <c r="K791" s="52"/>
      <c r="L791" s="52"/>
      <c r="M791" s="52"/>
      <c r="N791" s="52"/>
      <c r="O791" s="52"/>
      <c r="P791" s="52"/>
      <c r="Q791" s="74"/>
      <c r="R791" s="75"/>
      <c r="S791" s="83"/>
      <c r="T791" s="84"/>
      <c r="U791" s="84"/>
      <c r="X791" s="2"/>
      <c r="Y791" s="78"/>
    </row>
    <row r="792" spans="1:25" ht="18.75" customHeight="1">
      <c r="A792" s="7"/>
      <c r="B792" s="206"/>
      <c r="C792" s="87"/>
      <c r="D792" s="19" t="s">
        <v>419</v>
      </c>
      <c r="E792" s="8"/>
      <c r="F792" s="9" t="s">
        <v>23</v>
      </c>
      <c r="G792" s="7" t="s">
        <v>19</v>
      </c>
      <c r="H792" s="15">
        <v>50.4</v>
      </c>
      <c r="I792" s="82" t="str">
        <f t="shared" si="238"/>
        <v>경량철골구조틀M-BAR㎡</v>
      </c>
      <c r="J792" s="52"/>
      <c r="K792" s="52" t="str">
        <f t="shared" ref="K792:K798" si="239">IF(J792="","",TRUNC(J792*$H792,0))</f>
        <v/>
      </c>
      <c r="L792" s="52"/>
      <c r="M792" s="52" t="str">
        <f t="shared" ref="M792:M798" si="240">IF(L792="","",TRUNC(L792*$H792,0))</f>
        <v/>
      </c>
      <c r="N792" s="52"/>
      <c r="O792" s="52" t="str">
        <f t="shared" ref="O792:O798" si="241">IF(N792="","",TRUNC(N792*$H792,0))</f>
        <v/>
      </c>
      <c r="P792" s="52">
        <f t="shared" ref="P792:P798" si="242">SUM(K792,M792,O792)</f>
        <v>0</v>
      </c>
      <c r="Q792" s="74"/>
      <c r="R792" s="75" t="str">
        <f>"제"&amp;VLOOKUP($I:$I,[4]목록!$A:$M,2,FALSE)&amp;"호표"</f>
        <v>제193호표</v>
      </c>
      <c r="S792" s="83"/>
      <c r="T792" s="84"/>
      <c r="U792" s="84"/>
      <c r="X792" s="2"/>
      <c r="Y792" s="130">
        <v>50.4</v>
      </c>
    </row>
    <row r="793" spans="1:25" ht="18.75" customHeight="1">
      <c r="A793" s="7"/>
      <c r="B793" s="206"/>
      <c r="C793" s="87"/>
      <c r="D793" s="10" t="s">
        <v>85</v>
      </c>
      <c r="E793" s="8"/>
      <c r="F793" s="10" t="s">
        <v>432</v>
      </c>
      <c r="G793" s="7" t="s">
        <v>20</v>
      </c>
      <c r="H793" s="15">
        <v>16.28</v>
      </c>
      <c r="I793" s="82" t="str">
        <f t="shared" si="238"/>
        <v>AL 몰딩설치메지몰딩m</v>
      </c>
      <c r="J793" s="52"/>
      <c r="K793" s="52" t="str">
        <f t="shared" si="239"/>
        <v/>
      </c>
      <c r="L793" s="52"/>
      <c r="M793" s="52" t="str">
        <f t="shared" si="240"/>
        <v/>
      </c>
      <c r="N793" s="52"/>
      <c r="O793" s="52" t="str">
        <f t="shared" si="241"/>
        <v/>
      </c>
      <c r="P793" s="52">
        <f t="shared" si="242"/>
        <v>0</v>
      </c>
      <c r="Q793" s="74"/>
      <c r="R793" s="75" t="str">
        <f>"제"&amp;VLOOKUP($I:$I,[4]목록!$A:$M,2,FALSE)&amp;"호표"</f>
        <v>제195호표</v>
      </c>
      <c r="S793" s="83"/>
      <c r="T793" s="84"/>
      <c r="U793" s="84"/>
      <c r="X793" s="2"/>
      <c r="Y793" s="130" t="s">
        <v>773</v>
      </c>
    </row>
    <row r="794" spans="1:25" ht="18.75" customHeight="1">
      <c r="A794" s="7"/>
      <c r="B794" s="206"/>
      <c r="C794" s="87"/>
      <c r="D794" s="10" t="s">
        <v>219</v>
      </c>
      <c r="E794" s="8"/>
      <c r="F794" s="10" t="s">
        <v>420</v>
      </c>
      <c r="G794" s="7" t="s">
        <v>19</v>
      </c>
      <c r="H794" s="15">
        <v>50.4</v>
      </c>
      <c r="I794" s="82" t="str">
        <f t="shared" si="238"/>
        <v>방수석고보드 취부T=9.5*2PLY㎡</v>
      </c>
      <c r="J794" s="52"/>
      <c r="K794" s="52" t="str">
        <f t="shared" si="239"/>
        <v/>
      </c>
      <c r="L794" s="52"/>
      <c r="M794" s="52" t="str">
        <f t="shared" si="240"/>
        <v/>
      </c>
      <c r="N794" s="52"/>
      <c r="O794" s="52" t="str">
        <f t="shared" si="241"/>
        <v/>
      </c>
      <c r="P794" s="52">
        <f t="shared" si="242"/>
        <v>0</v>
      </c>
      <c r="Q794" s="74"/>
      <c r="R794" s="75" t="str">
        <f>"제"&amp;VLOOKUP($I:$I,[4]목록!$A:$M,2,FALSE)&amp;"호표"</f>
        <v>제200호표</v>
      </c>
      <c r="S794" s="83"/>
      <c r="T794" s="84"/>
      <c r="U794" s="84"/>
      <c r="X794" s="2"/>
      <c r="Y794" s="130">
        <v>50.4</v>
      </c>
    </row>
    <row r="795" spans="1:25" ht="18.75" customHeight="1">
      <c r="A795" s="7"/>
      <c r="B795" s="206"/>
      <c r="C795" s="87"/>
      <c r="D795" s="10" t="s">
        <v>421</v>
      </c>
      <c r="E795" s="8"/>
      <c r="F795" s="9" t="s">
        <v>26</v>
      </c>
      <c r="G795" s="7" t="s">
        <v>21</v>
      </c>
      <c r="H795" s="15">
        <v>2</v>
      </c>
      <c r="I795" s="82" t="str">
        <f t="shared" si="238"/>
        <v>갈바점검구450*450EA</v>
      </c>
      <c r="J795" s="52"/>
      <c r="K795" s="52" t="str">
        <f t="shared" si="239"/>
        <v/>
      </c>
      <c r="L795" s="52"/>
      <c r="M795" s="52" t="str">
        <f t="shared" si="240"/>
        <v/>
      </c>
      <c r="N795" s="52"/>
      <c r="O795" s="52" t="str">
        <f t="shared" si="241"/>
        <v/>
      </c>
      <c r="P795" s="52">
        <f t="shared" si="242"/>
        <v>0</v>
      </c>
      <c r="Q795" s="74"/>
      <c r="R795" s="75" t="str">
        <f>"제"&amp;VLOOKUP($I:$I,[4]목록!$A:$M,2,FALSE)&amp;"호표"</f>
        <v>제143호표</v>
      </c>
      <c r="S795" s="83"/>
      <c r="T795" s="84"/>
      <c r="U795" s="84"/>
      <c r="X795" s="2"/>
      <c r="Y795" s="130" t="s">
        <v>775</v>
      </c>
    </row>
    <row r="796" spans="1:25" ht="18.75" customHeight="1">
      <c r="A796" s="7"/>
      <c r="B796" s="206"/>
      <c r="C796" s="87"/>
      <c r="D796" s="10" t="s">
        <v>1014</v>
      </c>
      <c r="E796" s="8"/>
      <c r="F796" s="9" t="s">
        <v>776</v>
      </c>
      <c r="G796" s="7" t="s">
        <v>20</v>
      </c>
      <c r="H796" s="15">
        <v>37.119999999999997</v>
      </c>
      <c r="I796" s="82" t="str">
        <f t="shared" si="238"/>
        <v>ST'L 간접등박스(도장포함)갈바1.6T,W(30+21+200+200+200+10+40)m</v>
      </c>
      <c r="J796" s="52"/>
      <c r="K796" s="52" t="str">
        <f t="shared" si="239"/>
        <v/>
      </c>
      <c r="L796" s="52"/>
      <c r="M796" s="52" t="str">
        <f t="shared" si="240"/>
        <v/>
      </c>
      <c r="N796" s="52"/>
      <c r="O796" s="52" t="str">
        <f t="shared" si="241"/>
        <v/>
      </c>
      <c r="P796" s="52">
        <f t="shared" si="242"/>
        <v>0</v>
      </c>
      <c r="Q796" s="74"/>
      <c r="R796" s="75" t="str">
        <f>"제"&amp;VLOOKUP($I:$I,[4]목록!$A:$M,2,FALSE)&amp;"호표"</f>
        <v>제163호표</v>
      </c>
      <c r="S796" s="83"/>
      <c r="T796" s="84"/>
      <c r="U796" s="84"/>
      <c r="X796" s="2"/>
      <c r="Y796" s="130" t="s">
        <v>774</v>
      </c>
    </row>
    <row r="797" spans="1:25" ht="18.75" customHeight="1">
      <c r="A797" s="7"/>
      <c r="B797" s="206"/>
      <c r="C797" s="87"/>
      <c r="D797" s="10" t="s">
        <v>435</v>
      </c>
      <c r="E797" s="8"/>
      <c r="F797" s="17" t="s">
        <v>436</v>
      </c>
      <c r="G797" s="7" t="s">
        <v>19</v>
      </c>
      <c r="H797" s="15">
        <v>50.4</v>
      </c>
      <c r="I797" s="82" t="str">
        <f t="shared" si="238"/>
        <v>도장 바탕만들기(ALL PUTTY)천정면(석고보드,합판면)㎡</v>
      </c>
      <c r="J797" s="52"/>
      <c r="K797" s="52" t="str">
        <f t="shared" si="239"/>
        <v/>
      </c>
      <c r="L797" s="52"/>
      <c r="M797" s="52" t="str">
        <f t="shared" si="240"/>
        <v/>
      </c>
      <c r="N797" s="52"/>
      <c r="O797" s="52" t="str">
        <f t="shared" si="241"/>
        <v/>
      </c>
      <c r="P797" s="52">
        <f t="shared" si="242"/>
        <v>0</v>
      </c>
      <c r="Q797" s="74"/>
      <c r="R797" s="75" t="str">
        <f>"제"&amp;VLOOKUP($I:$I,[4]목록!$A:$M,2,FALSE)&amp;"호표"</f>
        <v>제214호표</v>
      </c>
      <c r="S797" s="83"/>
      <c r="T797" s="84"/>
      <c r="U797" s="84"/>
      <c r="X797" s="2"/>
      <c r="Y797" s="130">
        <v>50.4</v>
      </c>
    </row>
    <row r="798" spans="1:25" ht="18.75" customHeight="1">
      <c r="A798" s="7"/>
      <c r="B798" s="206"/>
      <c r="C798" s="87"/>
      <c r="D798" s="10" t="s">
        <v>433</v>
      </c>
      <c r="E798" s="8"/>
      <c r="F798" s="17" t="s">
        <v>434</v>
      </c>
      <c r="G798" s="7" t="s">
        <v>19</v>
      </c>
      <c r="H798" s="15">
        <v>50.4</v>
      </c>
      <c r="I798" s="82" t="str">
        <f t="shared" ref="I798:I806" si="243">CONCATENATE(D798,F798,G798)</f>
        <v>PAINT(PT-01)지정V.P. 천정면㎡</v>
      </c>
      <c r="J798" s="52"/>
      <c r="K798" s="52" t="str">
        <f t="shared" si="239"/>
        <v/>
      </c>
      <c r="L798" s="52"/>
      <c r="M798" s="52" t="str">
        <f t="shared" si="240"/>
        <v/>
      </c>
      <c r="N798" s="52"/>
      <c r="O798" s="52" t="str">
        <f t="shared" si="241"/>
        <v/>
      </c>
      <c r="P798" s="52">
        <f t="shared" si="242"/>
        <v>0</v>
      </c>
      <c r="Q798" s="74"/>
      <c r="R798" s="75" t="str">
        <f>"제"&amp;VLOOKUP($I:$I,[4]목록!$A:$M,2,FALSE)&amp;"호표"</f>
        <v>제225호표</v>
      </c>
      <c r="S798" s="83"/>
      <c r="T798" s="84"/>
      <c r="U798" s="84"/>
      <c r="X798" s="2"/>
      <c r="Y798" s="130">
        <v>50.4</v>
      </c>
    </row>
    <row r="799" spans="1:25" ht="18.75" customHeight="1">
      <c r="A799" s="7"/>
      <c r="B799" s="209"/>
      <c r="C799" s="87"/>
      <c r="D799" s="10"/>
      <c r="E799" s="8"/>
      <c r="F799" s="17"/>
      <c r="G799" s="7"/>
      <c r="H799" s="15"/>
      <c r="I799" s="82" t="str">
        <f t="shared" si="243"/>
        <v/>
      </c>
      <c r="J799" s="52"/>
      <c r="K799" s="52"/>
      <c r="L799" s="52"/>
      <c r="M799" s="52"/>
      <c r="N799" s="52"/>
      <c r="O799" s="52"/>
      <c r="P799" s="52"/>
      <c r="Q799" s="74"/>
      <c r="R799" s="75"/>
      <c r="S799" s="83"/>
      <c r="T799" s="84"/>
      <c r="U799" s="84"/>
      <c r="X799" s="105"/>
      <c r="Y799" s="106"/>
    </row>
    <row r="800" spans="1:25" ht="18.75" customHeight="1">
      <c r="A800" s="7"/>
      <c r="B800" s="86" t="s">
        <v>9</v>
      </c>
      <c r="C800" s="87"/>
      <c r="D800" s="10" t="s">
        <v>777</v>
      </c>
      <c r="E800" s="8"/>
      <c r="F800" s="17"/>
      <c r="G800" s="7"/>
      <c r="H800" s="15"/>
      <c r="I800" s="82" t="str">
        <f t="shared" si="243"/>
        <v>[여자화장실 앞 전실]</v>
      </c>
      <c r="J800" s="52"/>
      <c r="K800" s="52"/>
      <c r="L800" s="52"/>
      <c r="M800" s="52"/>
      <c r="N800" s="52"/>
      <c r="O800" s="52"/>
      <c r="P800" s="52"/>
      <c r="Q800" s="74"/>
      <c r="R800" s="75"/>
      <c r="S800" s="83"/>
      <c r="T800" s="84"/>
      <c r="U800" s="84"/>
      <c r="X800" s="2"/>
      <c r="Y800" s="78"/>
    </row>
    <row r="801" spans="1:25" ht="18.75" customHeight="1">
      <c r="A801" s="7"/>
      <c r="B801" s="206"/>
      <c r="C801" s="87"/>
      <c r="D801" s="19" t="s">
        <v>419</v>
      </c>
      <c r="E801" s="8"/>
      <c r="F801" s="9" t="s">
        <v>23</v>
      </c>
      <c r="G801" s="7" t="s">
        <v>19</v>
      </c>
      <c r="H801" s="15">
        <v>6.31</v>
      </c>
      <c r="I801" s="82" t="str">
        <f t="shared" si="243"/>
        <v>경량철골구조틀M-BAR㎡</v>
      </c>
      <c r="J801" s="52"/>
      <c r="K801" s="52" t="str">
        <f t="shared" ref="K801:K806" si="244">IF(J801="","",TRUNC(J801*$H801,0))</f>
        <v/>
      </c>
      <c r="L801" s="52"/>
      <c r="M801" s="52" t="str">
        <f t="shared" ref="M801:M806" si="245">IF(L801="","",TRUNC(L801*$H801,0))</f>
        <v/>
      </c>
      <c r="N801" s="52"/>
      <c r="O801" s="52" t="str">
        <f t="shared" ref="O801:O806" si="246">IF(N801="","",TRUNC(N801*$H801,0))</f>
        <v/>
      </c>
      <c r="P801" s="52">
        <f t="shared" ref="P801:P806" si="247">SUM(K801,M801,O801)</f>
        <v>0</v>
      </c>
      <c r="Q801" s="74"/>
      <c r="R801" s="75" t="str">
        <f>"제"&amp;VLOOKUP($I:$I,[4]목록!$A:$M,2,FALSE)&amp;"호표"</f>
        <v>제193호표</v>
      </c>
      <c r="S801" s="83"/>
      <c r="T801" s="84"/>
      <c r="U801" s="84"/>
      <c r="X801" s="2"/>
      <c r="Y801" s="130">
        <v>6.31</v>
      </c>
    </row>
    <row r="802" spans="1:25" ht="18.75" customHeight="1">
      <c r="A802" s="7"/>
      <c r="B802" s="206"/>
      <c r="C802" s="87"/>
      <c r="D802" s="10" t="s">
        <v>85</v>
      </c>
      <c r="E802" s="8"/>
      <c r="F802" s="10" t="s">
        <v>432</v>
      </c>
      <c r="G802" s="7" t="s">
        <v>20</v>
      </c>
      <c r="H802" s="15">
        <v>12.67</v>
      </c>
      <c r="I802" s="82" t="str">
        <f t="shared" si="243"/>
        <v>AL 몰딩설치메지몰딩m</v>
      </c>
      <c r="J802" s="52"/>
      <c r="K802" s="52" t="str">
        <f t="shared" si="244"/>
        <v/>
      </c>
      <c r="L802" s="52"/>
      <c r="M802" s="52" t="str">
        <f t="shared" si="245"/>
        <v/>
      </c>
      <c r="N802" s="52"/>
      <c r="O802" s="52" t="str">
        <f t="shared" si="246"/>
        <v/>
      </c>
      <c r="P802" s="52">
        <f t="shared" si="247"/>
        <v>0</v>
      </c>
      <c r="Q802" s="74"/>
      <c r="R802" s="75" t="str">
        <f>"제"&amp;VLOOKUP($I:$I,[4]목록!$A:$M,2,FALSE)&amp;"호표"</f>
        <v>제195호표</v>
      </c>
      <c r="S802" s="83"/>
      <c r="T802" s="84"/>
      <c r="U802" s="84"/>
      <c r="X802" s="2"/>
      <c r="Y802" s="130">
        <v>12.67</v>
      </c>
    </row>
    <row r="803" spans="1:25" ht="18.75" customHeight="1">
      <c r="A803" s="7"/>
      <c r="B803" s="206"/>
      <c r="C803" s="87"/>
      <c r="D803" s="10" t="s">
        <v>753</v>
      </c>
      <c r="E803" s="8"/>
      <c r="F803" s="10" t="s">
        <v>420</v>
      </c>
      <c r="G803" s="7" t="s">
        <v>19</v>
      </c>
      <c r="H803" s="15">
        <v>6.31</v>
      </c>
      <c r="I803" s="82" t="str">
        <f t="shared" si="243"/>
        <v>일반석고보드 취부T=9.5*2PLY㎡</v>
      </c>
      <c r="J803" s="52"/>
      <c r="K803" s="52" t="str">
        <f t="shared" si="244"/>
        <v/>
      </c>
      <c r="L803" s="52"/>
      <c r="M803" s="52" t="str">
        <f t="shared" si="245"/>
        <v/>
      </c>
      <c r="N803" s="52"/>
      <c r="O803" s="52" t="str">
        <f t="shared" si="246"/>
        <v/>
      </c>
      <c r="P803" s="52">
        <f t="shared" si="247"/>
        <v>0</v>
      </c>
      <c r="Q803" s="74"/>
      <c r="R803" s="75" t="str">
        <f>"제"&amp;VLOOKUP($I:$I,[4]목록!$A:$M,2,FALSE)&amp;"호표"</f>
        <v>제199호표</v>
      </c>
      <c r="S803" s="83"/>
      <c r="T803" s="84"/>
      <c r="U803" s="84"/>
      <c r="X803" s="2"/>
      <c r="Y803" s="130">
        <v>6.31</v>
      </c>
    </row>
    <row r="804" spans="1:25" ht="18.75" customHeight="1">
      <c r="A804" s="7"/>
      <c r="B804" s="206"/>
      <c r="C804" s="87"/>
      <c r="D804" s="10" t="s">
        <v>421</v>
      </c>
      <c r="E804" s="8"/>
      <c r="F804" s="9" t="s">
        <v>26</v>
      </c>
      <c r="G804" s="7" t="s">
        <v>21</v>
      </c>
      <c r="H804" s="15">
        <v>1</v>
      </c>
      <c r="I804" s="82" t="str">
        <f t="shared" si="243"/>
        <v>갈바점검구450*450EA</v>
      </c>
      <c r="J804" s="52"/>
      <c r="K804" s="52" t="str">
        <f t="shared" si="244"/>
        <v/>
      </c>
      <c r="L804" s="52"/>
      <c r="M804" s="52" t="str">
        <f t="shared" si="245"/>
        <v/>
      </c>
      <c r="N804" s="52"/>
      <c r="O804" s="52" t="str">
        <f t="shared" si="246"/>
        <v/>
      </c>
      <c r="P804" s="52">
        <f t="shared" si="247"/>
        <v>0</v>
      </c>
      <c r="Q804" s="74"/>
      <c r="R804" s="75" t="str">
        <f>"제"&amp;VLOOKUP($I:$I,[4]목록!$A:$M,2,FALSE)&amp;"호표"</f>
        <v>제143호표</v>
      </c>
      <c r="S804" s="83"/>
      <c r="T804" s="84"/>
      <c r="U804" s="84"/>
      <c r="X804" s="2"/>
      <c r="Y804" s="130" t="s">
        <v>778</v>
      </c>
    </row>
    <row r="805" spans="1:25" ht="18.75" customHeight="1">
      <c r="A805" s="7"/>
      <c r="B805" s="206"/>
      <c r="C805" s="87"/>
      <c r="D805" s="10" t="s">
        <v>435</v>
      </c>
      <c r="E805" s="8"/>
      <c r="F805" s="17" t="s">
        <v>436</v>
      </c>
      <c r="G805" s="7" t="s">
        <v>19</v>
      </c>
      <c r="H805" s="15">
        <v>6.31</v>
      </c>
      <c r="I805" s="82" t="str">
        <f t="shared" si="243"/>
        <v>도장 바탕만들기(ALL PUTTY)천정면(석고보드,합판면)㎡</v>
      </c>
      <c r="J805" s="52"/>
      <c r="K805" s="52" t="str">
        <f t="shared" si="244"/>
        <v/>
      </c>
      <c r="L805" s="52"/>
      <c r="M805" s="52" t="str">
        <f t="shared" si="245"/>
        <v/>
      </c>
      <c r="N805" s="52"/>
      <c r="O805" s="52" t="str">
        <f t="shared" si="246"/>
        <v/>
      </c>
      <c r="P805" s="52">
        <f t="shared" si="247"/>
        <v>0</v>
      </c>
      <c r="Q805" s="74"/>
      <c r="R805" s="75" t="str">
        <f>"제"&amp;VLOOKUP($I:$I,[4]목록!$A:$M,2,FALSE)&amp;"호표"</f>
        <v>제214호표</v>
      </c>
      <c r="S805" s="83"/>
      <c r="T805" s="84"/>
      <c r="U805" s="84"/>
      <c r="X805" s="2"/>
      <c r="Y805" s="130">
        <v>6.31</v>
      </c>
    </row>
    <row r="806" spans="1:25" ht="18.75" customHeight="1">
      <c r="A806" s="7"/>
      <c r="B806" s="206"/>
      <c r="C806" s="87"/>
      <c r="D806" s="10" t="s">
        <v>433</v>
      </c>
      <c r="E806" s="8"/>
      <c r="F806" s="17" t="s">
        <v>434</v>
      </c>
      <c r="G806" s="7" t="s">
        <v>19</v>
      </c>
      <c r="H806" s="15">
        <v>6.31</v>
      </c>
      <c r="I806" s="82" t="str">
        <f t="shared" si="243"/>
        <v>PAINT(PT-01)지정V.P. 천정면㎡</v>
      </c>
      <c r="J806" s="52"/>
      <c r="K806" s="52" t="str">
        <f t="shared" si="244"/>
        <v/>
      </c>
      <c r="L806" s="52"/>
      <c r="M806" s="52" t="str">
        <f t="shared" si="245"/>
        <v/>
      </c>
      <c r="N806" s="52"/>
      <c r="O806" s="52" t="str">
        <f t="shared" si="246"/>
        <v/>
      </c>
      <c r="P806" s="52">
        <f t="shared" si="247"/>
        <v>0</v>
      </c>
      <c r="Q806" s="74"/>
      <c r="R806" s="75" t="str">
        <f>"제"&amp;VLOOKUP($I:$I,[4]목록!$A:$M,2,FALSE)&amp;"호표"</f>
        <v>제225호표</v>
      </c>
      <c r="S806" s="83"/>
      <c r="T806" s="84"/>
      <c r="U806" s="84"/>
      <c r="X806" s="2"/>
      <c r="Y806" s="130">
        <v>6.31</v>
      </c>
    </row>
    <row r="807" spans="1:25" ht="18.75" customHeight="1">
      <c r="A807" s="7"/>
      <c r="B807" s="209"/>
      <c r="C807" s="87"/>
      <c r="D807" s="10"/>
      <c r="E807" s="8"/>
      <c r="F807" s="17"/>
      <c r="G807" s="7"/>
      <c r="H807" s="15"/>
      <c r="I807" s="82" t="str">
        <f t="shared" ref="I807:I814" si="248">CONCATENATE(D807,F807,G807)</f>
        <v/>
      </c>
      <c r="J807" s="52"/>
      <c r="K807" s="52"/>
      <c r="L807" s="52"/>
      <c r="M807" s="52"/>
      <c r="N807" s="52"/>
      <c r="O807" s="52"/>
      <c r="P807" s="52"/>
      <c r="Q807" s="74"/>
      <c r="R807" s="75"/>
      <c r="S807" s="83"/>
      <c r="T807" s="84"/>
      <c r="U807" s="84"/>
      <c r="X807" s="105"/>
      <c r="Y807" s="106"/>
    </row>
    <row r="808" spans="1:25" ht="18.75" customHeight="1">
      <c r="A808" s="7"/>
      <c r="B808" s="86" t="s">
        <v>9</v>
      </c>
      <c r="C808" s="87"/>
      <c r="D808" s="10" t="s">
        <v>658</v>
      </c>
      <c r="E808" s="8"/>
      <c r="F808" s="17"/>
      <c r="G808" s="7"/>
      <c r="H808" s="15"/>
      <c r="I808" s="82" t="str">
        <f t="shared" si="248"/>
        <v>[장애인화장실(여)]</v>
      </c>
      <c r="J808" s="52"/>
      <c r="K808" s="52"/>
      <c r="L808" s="52"/>
      <c r="M808" s="52"/>
      <c r="N808" s="52"/>
      <c r="O808" s="52"/>
      <c r="P808" s="52"/>
      <c r="Q808" s="74"/>
      <c r="R808" s="75"/>
      <c r="S808" s="83"/>
      <c r="T808" s="84"/>
      <c r="U808" s="84"/>
      <c r="X808" s="2"/>
      <c r="Y808" s="78"/>
    </row>
    <row r="809" spans="1:25" ht="18.75" customHeight="1">
      <c r="A809" s="7"/>
      <c r="B809" s="206"/>
      <c r="C809" s="87"/>
      <c r="D809" s="19" t="s">
        <v>419</v>
      </c>
      <c r="E809" s="8"/>
      <c r="F809" s="9" t="s">
        <v>23</v>
      </c>
      <c r="G809" s="7" t="s">
        <v>19</v>
      </c>
      <c r="H809" s="15">
        <v>3.78</v>
      </c>
      <c r="I809" s="82" t="str">
        <f t="shared" si="248"/>
        <v>경량철골구조틀M-BAR㎡</v>
      </c>
      <c r="J809" s="52"/>
      <c r="K809" s="52" t="str">
        <f t="shared" ref="K809:K814" si="249">IF(J809="","",TRUNC(J809*$H809,0))</f>
        <v/>
      </c>
      <c r="L809" s="52"/>
      <c r="M809" s="52" t="str">
        <f t="shared" ref="M809:M814" si="250">IF(L809="","",TRUNC(L809*$H809,0))</f>
        <v/>
      </c>
      <c r="N809" s="52"/>
      <c r="O809" s="52" t="str">
        <f t="shared" ref="O809:O814" si="251">IF(N809="","",TRUNC(N809*$H809,0))</f>
        <v/>
      </c>
      <c r="P809" s="52">
        <f t="shared" ref="P809:P814" si="252">SUM(K809,M809,O809)</f>
        <v>0</v>
      </c>
      <c r="Q809" s="74"/>
      <c r="R809" s="75" t="str">
        <f>"제"&amp;VLOOKUP($I:$I,[4]목록!$A:$M,2,FALSE)&amp;"호표"</f>
        <v>제193호표</v>
      </c>
      <c r="S809" s="83"/>
      <c r="T809" s="84"/>
      <c r="U809" s="84"/>
      <c r="X809" s="2"/>
      <c r="Y809" s="130">
        <v>3.78</v>
      </c>
    </row>
    <row r="810" spans="1:25" ht="18.75" customHeight="1">
      <c r="A810" s="7"/>
      <c r="B810" s="206"/>
      <c r="C810" s="87"/>
      <c r="D810" s="10" t="s">
        <v>85</v>
      </c>
      <c r="E810" s="8"/>
      <c r="F810" s="10" t="s">
        <v>432</v>
      </c>
      <c r="G810" s="7" t="s">
        <v>20</v>
      </c>
      <c r="H810" s="15">
        <v>7.84</v>
      </c>
      <c r="I810" s="82" t="str">
        <f t="shared" si="248"/>
        <v>AL 몰딩설치메지몰딩m</v>
      </c>
      <c r="J810" s="52"/>
      <c r="K810" s="52" t="str">
        <f t="shared" si="249"/>
        <v/>
      </c>
      <c r="L810" s="52"/>
      <c r="M810" s="52" t="str">
        <f t="shared" si="250"/>
        <v/>
      </c>
      <c r="N810" s="52"/>
      <c r="O810" s="52" t="str">
        <f t="shared" si="251"/>
        <v/>
      </c>
      <c r="P810" s="52">
        <f t="shared" si="252"/>
        <v>0</v>
      </c>
      <c r="Q810" s="74"/>
      <c r="R810" s="75" t="str">
        <f>"제"&amp;VLOOKUP($I:$I,[4]목록!$A:$M,2,FALSE)&amp;"호표"</f>
        <v>제195호표</v>
      </c>
      <c r="S810" s="83"/>
      <c r="T810" s="84"/>
      <c r="U810" s="84"/>
      <c r="X810" s="2"/>
      <c r="Y810" s="130">
        <v>7.84</v>
      </c>
    </row>
    <row r="811" spans="1:25" ht="18.75" customHeight="1">
      <c r="A811" s="7"/>
      <c r="B811" s="206"/>
      <c r="C811" s="87"/>
      <c r="D811" s="10" t="s">
        <v>753</v>
      </c>
      <c r="E811" s="8"/>
      <c r="F811" s="10" t="s">
        <v>420</v>
      </c>
      <c r="G811" s="7" t="s">
        <v>19</v>
      </c>
      <c r="H811" s="15">
        <v>3.78</v>
      </c>
      <c r="I811" s="82" t="str">
        <f t="shared" si="248"/>
        <v>일반석고보드 취부T=9.5*2PLY㎡</v>
      </c>
      <c r="J811" s="52"/>
      <c r="K811" s="52" t="str">
        <f t="shared" si="249"/>
        <v/>
      </c>
      <c r="L811" s="52"/>
      <c r="M811" s="52" t="str">
        <f t="shared" si="250"/>
        <v/>
      </c>
      <c r="N811" s="52"/>
      <c r="O811" s="52" t="str">
        <f t="shared" si="251"/>
        <v/>
      </c>
      <c r="P811" s="52">
        <f t="shared" si="252"/>
        <v>0</v>
      </c>
      <c r="Q811" s="74"/>
      <c r="R811" s="75" t="str">
        <f>"제"&amp;VLOOKUP($I:$I,[4]목록!$A:$M,2,FALSE)&amp;"호표"</f>
        <v>제199호표</v>
      </c>
      <c r="S811" s="83"/>
      <c r="T811" s="84"/>
      <c r="U811" s="84"/>
      <c r="X811" s="2"/>
      <c r="Y811" s="130">
        <v>3.78</v>
      </c>
    </row>
    <row r="812" spans="1:25" ht="18.75" customHeight="1">
      <c r="A812" s="7"/>
      <c r="B812" s="206"/>
      <c r="C812" s="87"/>
      <c r="D812" s="10" t="s">
        <v>421</v>
      </c>
      <c r="E812" s="8"/>
      <c r="F812" s="9" t="s">
        <v>26</v>
      </c>
      <c r="G812" s="7" t="s">
        <v>21</v>
      </c>
      <c r="H812" s="15">
        <v>1</v>
      </c>
      <c r="I812" s="82" t="str">
        <f t="shared" si="248"/>
        <v>갈바점검구450*450EA</v>
      </c>
      <c r="J812" s="52"/>
      <c r="K812" s="52" t="str">
        <f t="shared" si="249"/>
        <v/>
      </c>
      <c r="L812" s="52"/>
      <c r="M812" s="52" t="str">
        <f t="shared" si="250"/>
        <v/>
      </c>
      <c r="N812" s="52"/>
      <c r="O812" s="52" t="str">
        <f t="shared" si="251"/>
        <v/>
      </c>
      <c r="P812" s="52">
        <f t="shared" si="252"/>
        <v>0</v>
      </c>
      <c r="Q812" s="74"/>
      <c r="R812" s="75" t="str">
        <f>"제"&amp;VLOOKUP($I:$I,[4]목록!$A:$M,2,FALSE)&amp;"호표"</f>
        <v>제143호표</v>
      </c>
      <c r="S812" s="83"/>
      <c r="T812" s="84"/>
      <c r="U812" s="84"/>
      <c r="X812" s="2"/>
      <c r="Y812" s="130" t="s">
        <v>778</v>
      </c>
    </row>
    <row r="813" spans="1:25" ht="18.75" customHeight="1">
      <c r="A813" s="7"/>
      <c r="B813" s="206"/>
      <c r="C813" s="87"/>
      <c r="D813" s="10" t="s">
        <v>435</v>
      </c>
      <c r="E813" s="8"/>
      <c r="F813" s="17" t="s">
        <v>436</v>
      </c>
      <c r="G813" s="7" t="s">
        <v>19</v>
      </c>
      <c r="H813" s="15">
        <v>3.78</v>
      </c>
      <c r="I813" s="82" t="str">
        <f t="shared" si="248"/>
        <v>도장 바탕만들기(ALL PUTTY)천정면(석고보드,합판면)㎡</v>
      </c>
      <c r="J813" s="52"/>
      <c r="K813" s="52" t="str">
        <f t="shared" si="249"/>
        <v/>
      </c>
      <c r="L813" s="52"/>
      <c r="M813" s="52" t="str">
        <f t="shared" si="250"/>
        <v/>
      </c>
      <c r="N813" s="52"/>
      <c r="O813" s="52" t="str">
        <f t="shared" si="251"/>
        <v/>
      </c>
      <c r="P813" s="52">
        <f t="shared" si="252"/>
        <v>0</v>
      </c>
      <c r="Q813" s="74"/>
      <c r="R813" s="75" t="str">
        <f>"제"&amp;VLOOKUP($I:$I,[4]목록!$A:$M,2,FALSE)&amp;"호표"</f>
        <v>제214호표</v>
      </c>
      <c r="S813" s="83"/>
      <c r="T813" s="84"/>
      <c r="U813" s="84"/>
      <c r="X813" s="2"/>
      <c r="Y813" s="130">
        <v>3.78</v>
      </c>
    </row>
    <row r="814" spans="1:25" ht="18.75" customHeight="1">
      <c r="A814" s="7"/>
      <c r="B814" s="206"/>
      <c r="C814" s="87"/>
      <c r="D814" s="10" t="s">
        <v>433</v>
      </c>
      <c r="E814" s="8"/>
      <c r="F814" s="17" t="s">
        <v>434</v>
      </c>
      <c r="G814" s="7" t="s">
        <v>19</v>
      </c>
      <c r="H814" s="15">
        <v>3.78</v>
      </c>
      <c r="I814" s="82" t="str">
        <f t="shared" si="248"/>
        <v>PAINT(PT-01)지정V.P. 천정면㎡</v>
      </c>
      <c r="J814" s="52"/>
      <c r="K814" s="52" t="str">
        <f t="shared" si="249"/>
        <v/>
      </c>
      <c r="L814" s="52"/>
      <c r="M814" s="52" t="str">
        <f t="shared" si="250"/>
        <v/>
      </c>
      <c r="N814" s="52"/>
      <c r="O814" s="52" t="str">
        <f t="shared" si="251"/>
        <v/>
      </c>
      <c r="P814" s="52">
        <f t="shared" si="252"/>
        <v>0</v>
      </c>
      <c r="Q814" s="74"/>
      <c r="R814" s="75" t="str">
        <f>"제"&amp;VLOOKUP($I:$I,[4]목록!$A:$M,2,FALSE)&amp;"호표"</f>
        <v>제225호표</v>
      </c>
      <c r="S814" s="83"/>
      <c r="T814" s="84"/>
      <c r="U814" s="84"/>
      <c r="X814" s="2"/>
      <c r="Y814" s="130">
        <v>3.78</v>
      </c>
    </row>
    <row r="815" spans="1:25" ht="18.75" customHeight="1">
      <c r="A815" s="7"/>
      <c r="B815" s="209"/>
      <c r="C815" s="87"/>
      <c r="D815" s="10"/>
      <c r="E815" s="8"/>
      <c r="F815" s="17"/>
      <c r="G815" s="7"/>
      <c r="H815" s="15"/>
      <c r="I815" s="82" t="str">
        <f t="shared" ref="I815:I831" si="253">CONCATENATE(D815,F815,G815)</f>
        <v/>
      </c>
      <c r="J815" s="52"/>
      <c r="K815" s="52"/>
      <c r="L815" s="52"/>
      <c r="M815" s="52"/>
      <c r="N815" s="52"/>
      <c r="O815" s="52"/>
      <c r="P815" s="52"/>
      <c r="Q815" s="74"/>
      <c r="R815" s="75"/>
      <c r="S815" s="83"/>
      <c r="T815" s="84"/>
      <c r="U815" s="84"/>
      <c r="X815" s="105"/>
      <c r="Y815" s="106"/>
    </row>
    <row r="816" spans="1:25" ht="18.75" customHeight="1">
      <c r="A816" s="7"/>
      <c r="B816" s="86" t="s">
        <v>9</v>
      </c>
      <c r="C816" s="87"/>
      <c r="D816" s="10" t="s">
        <v>363</v>
      </c>
      <c r="E816" s="8"/>
      <c r="F816" s="17"/>
      <c r="G816" s="7"/>
      <c r="H816" s="15"/>
      <c r="I816" s="82" t="str">
        <f t="shared" si="253"/>
        <v>[창고]</v>
      </c>
      <c r="J816" s="52"/>
      <c r="K816" s="52"/>
      <c r="L816" s="52"/>
      <c r="M816" s="52"/>
      <c r="N816" s="52"/>
      <c r="O816" s="52"/>
      <c r="P816" s="52"/>
      <c r="Q816" s="74"/>
      <c r="R816" s="75"/>
      <c r="S816" s="83"/>
      <c r="T816" s="84"/>
      <c r="U816" s="84"/>
      <c r="X816" s="2"/>
      <c r="Y816" s="78"/>
    </row>
    <row r="817" spans="1:25" ht="18.75" customHeight="1">
      <c r="A817" s="7"/>
      <c r="B817" s="206"/>
      <c r="C817" s="87"/>
      <c r="D817" s="19" t="s">
        <v>419</v>
      </c>
      <c r="E817" s="8"/>
      <c r="F817" s="9" t="s">
        <v>23</v>
      </c>
      <c r="G817" s="7" t="s">
        <v>19</v>
      </c>
      <c r="H817" s="15">
        <v>1.26</v>
      </c>
      <c r="I817" s="82" t="str">
        <f t="shared" si="253"/>
        <v>경량철골구조틀M-BAR㎡</v>
      </c>
      <c r="J817" s="52"/>
      <c r="K817" s="52" t="str">
        <f t="shared" ref="K817:K822" si="254">IF(J817="","",TRUNC(J817*$H817,0))</f>
        <v/>
      </c>
      <c r="L817" s="52"/>
      <c r="M817" s="52" t="str">
        <f t="shared" ref="M817:M822" si="255">IF(L817="","",TRUNC(L817*$H817,0))</f>
        <v/>
      </c>
      <c r="N817" s="52"/>
      <c r="O817" s="52" t="str">
        <f t="shared" ref="O817:O822" si="256">IF(N817="","",TRUNC(N817*$H817,0))</f>
        <v/>
      </c>
      <c r="P817" s="52">
        <f t="shared" ref="P817:P822" si="257">SUM(K817,M817,O817)</f>
        <v>0</v>
      </c>
      <c r="Q817" s="74"/>
      <c r="R817" s="75" t="str">
        <f>"제"&amp;VLOOKUP($I:$I,[4]목록!$A:$M,2,FALSE)&amp;"호표"</f>
        <v>제193호표</v>
      </c>
      <c r="S817" s="83"/>
      <c r="T817" s="84"/>
      <c r="U817" s="84"/>
      <c r="X817" s="2"/>
      <c r="Y817" s="130">
        <v>1.26</v>
      </c>
    </row>
    <row r="818" spans="1:25" ht="18.75" customHeight="1">
      <c r="A818" s="7"/>
      <c r="B818" s="206"/>
      <c r="C818" s="87"/>
      <c r="D818" s="10" t="s">
        <v>85</v>
      </c>
      <c r="E818" s="8"/>
      <c r="F818" s="10" t="s">
        <v>432</v>
      </c>
      <c r="G818" s="7" t="s">
        <v>20</v>
      </c>
      <c r="H818" s="15">
        <v>4.62</v>
      </c>
      <c r="I818" s="82" t="str">
        <f t="shared" si="253"/>
        <v>AL 몰딩설치메지몰딩m</v>
      </c>
      <c r="J818" s="52"/>
      <c r="K818" s="52" t="str">
        <f t="shared" si="254"/>
        <v/>
      </c>
      <c r="L818" s="52"/>
      <c r="M818" s="52" t="str">
        <f t="shared" si="255"/>
        <v/>
      </c>
      <c r="N818" s="52"/>
      <c r="O818" s="52" t="str">
        <f t="shared" si="256"/>
        <v/>
      </c>
      <c r="P818" s="52">
        <f t="shared" si="257"/>
        <v>0</v>
      </c>
      <c r="Q818" s="74"/>
      <c r="R818" s="75" t="str">
        <f>"제"&amp;VLOOKUP($I:$I,[4]목록!$A:$M,2,FALSE)&amp;"호표"</f>
        <v>제195호표</v>
      </c>
      <c r="S818" s="83"/>
      <c r="T818" s="84"/>
      <c r="U818" s="84"/>
      <c r="X818" s="2"/>
      <c r="Y818" s="130">
        <v>4.62</v>
      </c>
    </row>
    <row r="819" spans="1:25" ht="18.75" customHeight="1">
      <c r="A819" s="7"/>
      <c r="B819" s="206"/>
      <c r="C819" s="87"/>
      <c r="D819" s="10" t="s">
        <v>753</v>
      </c>
      <c r="E819" s="8"/>
      <c r="F819" s="10" t="s">
        <v>420</v>
      </c>
      <c r="G819" s="7" t="s">
        <v>19</v>
      </c>
      <c r="H819" s="15">
        <v>1.26</v>
      </c>
      <c r="I819" s="82" t="str">
        <f t="shared" si="253"/>
        <v>일반석고보드 취부T=9.5*2PLY㎡</v>
      </c>
      <c r="J819" s="52"/>
      <c r="K819" s="52" t="str">
        <f t="shared" si="254"/>
        <v/>
      </c>
      <c r="L819" s="52"/>
      <c r="M819" s="52" t="str">
        <f t="shared" si="255"/>
        <v/>
      </c>
      <c r="N819" s="52"/>
      <c r="O819" s="52" t="str">
        <f t="shared" si="256"/>
        <v/>
      </c>
      <c r="P819" s="52">
        <f t="shared" si="257"/>
        <v>0</v>
      </c>
      <c r="Q819" s="74"/>
      <c r="R819" s="75" t="str">
        <f>"제"&amp;VLOOKUP($I:$I,[4]목록!$A:$M,2,FALSE)&amp;"호표"</f>
        <v>제199호표</v>
      </c>
      <c r="S819" s="83"/>
      <c r="T819" s="84"/>
      <c r="U819" s="84"/>
      <c r="X819" s="2"/>
      <c r="Y819" s="130">
        <v>1.26</v>
      </c>
    </row>
    <row r="820" spans="1:25" ht="18.75" customHeight="1">
      <c r="A820" s="7"/>
      <c r="B820" s="206"/>
      <c r="C820" s="87"/>
      <c r="D820" s="10" t="s">
        <v>421</v>
      </c>
      <c r="E820" s="8"/>
      <c r="F820" s="9" t="s">
        <v>26</v>
      </c>
      <c r="G820" s="7" t="s">
        <v>21</v>
      </c>
      <c r="H820" s="15">
        <v>1</v>
      </c>
      <c r="I820" s="82" t="str">
        <f t="shared" si="253"/>
        <v>갈바점검구450*450EA</v>
      </c>
      <c r="J820" s="52"/>
      <c r="K820" s="52" t="str">
        <f t="shared" si="254"/>
        <v/>
      </c>
      <c r="L820" s="52"/>
      <c r="M820" s="52" t="str">
        <f t="shared" si="255"/>
        <v/>
      </c>
      <c r="N820" s="52"/>
      <c r="O820" s="52" t="str">
        <f t="shared" si="256"/>
        <v/>
      </c>
      <c r="P820" s="52">
        <f t="shared" si="257"/>
        <v>0</v>
      </c>
      <c r="Q820" s="74"/>
      <c r="R820" s="75" t="str">
        <f>"제"&amp;VLOOKUP($I:$I,[4]목록!$A:$M,2,FALSE)&amp;"호표"</f>
        <v>제143호표</v>
      </c>
      <c r="S820" s="83"/>
      <c r="T820" s="84"/>
      <c r="U820" s="84"/>
      <c r="X820" s="2"/>
      <c r="Y820" s="130" t="s">
        <v>778</v>
      </c>
    </row>
    <row r="821" spans="1:25" ht="18.75" customHeight="1">
      <c r="A821" s="7"/>
      <c r="B821" s="206"/>
      <c r="C821" s="87"/>
      <c r="D821" s="10" t="s">
        <v>435</v>
      </c>
      <c r="E821" s="8"/>
      <c r="F821" s="17" t="s">
        <v>436</v>
      </c>
      <c r="G821" s="7" t="s">
        <v>19</v>
      </c>
      <c r="H821" s="15">
        <v>1.26</v>
      </c>
      <c r="I821" s="82" t="str">
        <f t="shared" si="253"/>
        <v>도장 바탕만들기(ALL PUTTY)천정면(석고보드,합판면)㎡</v>
      </c>
      <c r="J821" s="52"/>
      <c r="K821" s="52" t="str">
        <f t="shared" si="254"/>
        <v/>
      </c>
      <c r="L821" s="52"/>
      <c r="M821" s="52" t="str">
        <f t="shared" si="255"/>
        <v/>
      </c>
      <c r="N821" s="52"/>
      <c r="O821" s="52" t="str">
        <f t="shared" si="256"/>
        <v/>
      </c>
      <c r="P821" s="52">
        <f t="shared" si="257"/>
        <v>0</v>
      </c>
      <c r="Q821" s="74"/>
      <c r="R821" s="75" t="str">
        <f>"제"&amp;VLOOKUP($I:$I,[4]목록!$A:$M,2,FALSE)&amp;"호표"</f>
        <v>제214호표</v>
      </c>
      <c r="S821" s="83"/>
      <c r="T821" s="84"/>
      <c r="U821" s="84"/>
      <c r="X821" s="2"/>
      <c r="Y821" s="130">
        <v>1.26</v>
      </c>
    </row>
    <row r="822" spans="1:25" ht="18.75" customHeight="1">
      <c r="A822" s="7"/>
      <c r="B822" s="206"/>
      <c r="C822" s="87"/>
      <c r="D822" s="10" t="s">
        <v>433</v>
      </c>
      <c r="E822" s="8"/>
      <c r="F822" s="17" t="s">
        <v>434</v>
      </c>
      <c r="G822" s="7" t="s">
        <v>19</v>
      </c>
      <c r="H822" s="15">
        <v>1.26</v>
      </c>
      <c r="I822" s="82" t="str">
        <f t="shared" si="253"/>
        <v>PAINT(PT-01)지정V.P. 천정면㎡</v>
      </c>
      <c r="J822" s="52"/>
      <c r="K822" s="52" t="str">
        <f t="shared" si="254"/>
        <v/>
      </c>
      <c r="L822" s="52"/>
      <c r="M822" s="52" t="str">
        <f t="shared" si="255"/>
        <v/>
      </c>
      <c r="N822" s="52"/>
      <c r="O822" s="52" t="str">
        <f t="shared" si="256"/>
        <v/>
      </c>
      <c r="P822" s="52">
        <f t="shared" si="257"/>
        <v>0</v>
      </c>
      <c r="Q822" s="74"/>
      <c r="R822" s="75" t="str">
        <f>"제"&amp;VLOOKUP($I:$I,[4]목록!$A:$M,2,FALSE)&amp;"호표"</f>
        <v>제225호표</v>
      </c>
      <c r="S822" s="83"/>
      <c r="T822" s="84"/>
      <c r="U822" s="84"/>
      <c r="X822" s="2"/>
      <c r="Y822" s="130">
        <v>1.26</v>
      </c>
    </row>
    <row r="823" spans="1:25" ht="18.75" customHeight="1">
      <c r="A823" s="7"/>
      <c r="B823" s="209"/>
      <c r="C823" s="87"/>
      <c r="D823" s="10"/>
      <c r="E823" s="8"/>
      <c r="F823" s="17"/>
      <c r="G823" s="7"/>
      <c r="H823" s="15"/>
      <c r="I823" s="82" t="str">
        <f t="shared" si="253"/>
        <v/>
      </c>
      <c r="J823" s="52"/>
      <c r="K823" s="52"/>
      <c r="L823" s="52"/>
      <c r="M823" s="52"/>
      <c r="N823" s="52"/>
      <c r="O823" s="52"/>
      <c r="P823" s="52"/>
      <c r="Q823" s="74"/>
      <c r="R823" s="75"/>
      <c r="S823" s="83"/>
      <c r="T823" s="84"/>
      <c r="U823" s="84"/>
      <c r="X823" s="105"/>
      <c r="Y823" s="106"/>
    </row>
    <row r="824" spans="1:25" ht="18.75" customHeight="1">
      <c r="A824" s="7"/>
      <c r="B824" s="86" t="s">
        <v>9</v>
      </c>
      <c r="C824" s="87"/>
      <c r="D824" s="10" t="s">
        <v>666</v>
      </c>
      <c r="E824" s="8"/>
      <c r="F824" s="17"/>
      <c r="G824" s="7"/>
      <c r="H824" s="15"/>
      <c r="I824" s="82" t="str">
        <f t="shared" si="253"/>
        <v>[남자화장실]</v>
      </c>
      <c r="J824" s="52"/>
      <c r="K824" s="52"/>
      <c r="L824" s="52"/>
      <c r="M824" s="52"/>
      <c r="N824" s="52"/>
      <c r="O824" s="52"/>
      <c r="P824" s="52"/>
      <c r="Q824" s="74"/>
      <c r="R824" s="75"/>
      <c r="S824" s="83"/>
      <c r="T824" s="84"/>
      <c r="U824" s="84"/>
      <c r="X824" s="2"/>
      <c r="Y824" s="78"/>
    </row>
    <row r="825" spans="1:25" ht="18.75" customHeight="1">
      <c r="A825" s="7"/>
      <c r="B825" s="206"/>
      <c r="C825" s="87"/>
      <c r="D825" s="19" t="s">
        <v>419</v>
      </c>
      <c r="E825" s="8"/>
      <c r="F825" s="9" t="s">
        <v>23</v>
      </c>
      <c r="G825" s="7" t="s">
        <v>19</v>
      </c>
      <c r="H825" s="15">
        <v>36.11</v>
      </c>
      <c r="I825" s="82" t="str">
        <f t="shared" si="253"/>
        <v>경량철골구조틀M-BAR㎡</v>
      </c>
      <c r="J825" s="52"/>
      <c r="K825" s="52" t="str">
        <f t="shared" ref="K825:K831" si="258">IF(J825="","",TRUNC(J825*$H825,0))</f>
        <v/>
      </c>
      <c r="L825" s="52"/>
      <c r="M825" s="52" t="str">
        <f t="shared" ref="M825:M831" si="259">IF(L825="","",TRUNC(L825*$H825,0))</f>
        <v/>
      </c>
      <c r="N825" s="52"/>
      <c r="O825" s="52" t="str">
        <f t="shared" ref="O825:O831" si="260">IF(N825="","",TRUNC(N825*$H825,0))</f>
        <v/>
      </c>
      <c r="P825" s="52">
        <f t="shared" ref="P825:P831" si="261">SUM(K825,M825,O825)</f>
        <v>0</v>
      </c>
      <c r="Q825" s="74"/>
      <c r="R825" s="75" t="str">
        <f>"제"&amp;VLOOKUP($I:$I,[4]목록!$A:$M,2,FALSE)&amp;"호표"</f>
        <v>제193호표</v>
      </c>
      <c r="S825" s="83"/>
      <c r="T825" s="84"/>
      <c r="U825" s="84"/>
      <c r="X825" s="2"/>
      <c r="Y825" s="130">
        <v>36.11</v>
      </c>
    </row>
    <row r="826" spans="1:25" ht="18.75" customHeight="1">
      <c r="A826" s="7"/>
      <c r="B826" s="206"/>
      <c r="C826" s="87"/>
      <c r="D826" s="10" t="s">
        <v>85</v>
      </c>
      <c r="E826" s="8"/>
      <c r="F826" s="10" t="s">
        <v>432</v>
      </c>
      <c r="G826" s="7" t="s">
        <v>20</v>
      </c>
      <c r="H826" s="15">
        <v>14.95</v>
      </c>
      <c r="I826" s="82" t="str">
        <f t="shared" si="253"/>
        <v>AL 몰딩설치메지몰딩m</v>
      </c>
      <c r="J826" s="52"/>
      <c r="K826" s="52" t="str">
        <f t="shared" si="258"/>
        <v/>
      </c>
      <c r="L826" s="52"/>
      <c r="M826" s="52" t="str">
        <f t="shared" si="259"/>
        <v/>
      </c>
      <c r="N826" s="52"/>
      <c r="O826" s="52" t="str">
        <f t="shared" si="260"/>
        <v/>
      </c>
      <c r="P826" s="52">
        <f t="shared" si="261"/>
        <v>0</v>
      </c>
      <c r="Q826" s="74"/>
      <c r="R826" s="75" t="str">
        <f>"제"&amp;VLOOKUP($I:$I,[4]목록!$A:$M,2,FALSE)&amp;"호표"</f>
        <v>제195호표</v>
      </c>
      <c r="S826" s="83"/>
      <c r="T826" s="84"/>
      <c r="U826" s="84"/>
      <c r="X826" s="2"/>
      <c r="Y826" s="130" t="s">
        <v>779</v>
      </c>
    </row>
    <row r="827" spans="1:25" ht="18.75" customHeight="1">
      <c r="A827" s="7"/>
      <c r="B827" s="206"/>
      <c r="C827" s="87"/>
      <c r="D827" s="10" t="s">
        <v>219</v>
      </c>
      <c r="E827" s="8"/>
      <c r="F827" s="10" t="s">
        <v>420</v>
      </c>
      <c r="G827" s="7" t="s">
        <v>19</v>
      </c>
      <c r="H827" s="15">
        <v>36.11</v>
      </c>
      <c r="I827" s="82" t="str">
        <f t="shared" si="253"/>
        <v>방수석고보드 취부T=9.5*2PLY㎡</v>
      </c>
      <c r="J827" s="52"/>
      <c r="K827" s="52" t="str">
        <f t="shared" si="258"/>
        <v/>
      </c>
      <c r="L827" s="52"/>
      <c r="M827" s="52" t="str">
        <f t="shared" si="259"/>
        <v/>
      </c>
      <c r="N827" s="52"/>
      <c r="O827" s="52" t="str">
        <f t="shared" si="260"/>
        <v/>
      </c>
      <c r="P827" s="52">
        <f t="shared" si="261"/>
        <v>0</v>
      </c>
      <c r="Q827" s="74"/>
      <c r="R827" s="75" t="str">
        <f>"제"&amp;VLOOKUP($I:$I,[4]목록!$A:$M,2,FALSE)&amp;"호표"</f>
        <v>제200호표</v>
      </c>
      <c r="S827" s="83"/>
      <c r="T827" s="84"/>
      <c r="U827" s="84"/>
      <c r="X827" s="2"/>
      <c r="Y827" s="130">
        <v>36.11</v>
      </c>
    </row>
    <row r="828" spans="1:25" ht="18.75" customHeight="1">
      <c r="A828" s="7"/>
      <c r="B828" s="206"/>
      <c r="C828" s="87"/>
      <c r="D828" s="10" t="s">
        <v>421</v>
      </c>
      <c r="E828" s="8"/>
      <c r="F828" s="9" t="s">
        <v>26</v>
      </c>
      <c r="G828" s="7" t="s">
        <v>21</v>
      </c>
      <c r="H828" s="15">
        <v>2</v>
      </c>
      <c r="I828" s="82" t="str">
        <f t="shared" si="253"/>
        <v>갈바점검구450*450EA</v>
      </c>
      <c r="J828" s="52"/>
      <c r="K828" s="52" t="str">
        <f t="shared" si="258"/>
        <v/>
      </c>
      <c r="L828" s="52"/>
      <c r="M828" s="52" t="str">
        <f t="shared" si="259"/>
        <v/>
      </c>
      <c r="N828" s="52"/>
      <c r="O828" s="52" t="str">
        <f t="shared" si="260"/>
        <v/>
      </c>
      <c r="P828" s="52">
        <f t="shared" si="261"/>
        <v>0</v>
      </c>
      <c r="Q828" s="74"/>
      <c r="R828" s="75" t="str">
        <f>"제"&amp;VLOOKUP($I:$I,[4]목록!$A:$M,2,FALSE)&amp;"호표"</f>
        <v>제143호표</v>
      </c>
      <c r="S828" s="83"/>
      <c r="T828" s="84"/>
      <c r="U828" s="84"/>
      <c r="X828" s="2"/>
      <c r="Y828" s="130" t="s">
        <v>775</v>
      </c>
    </row>
    <row r="829" spans="1:25" ht="18.75" customHeight="1">
      <c r="A829" s="7"/>
      <c r="B829" s="206"/>
      <c r="C829" s="87"/>
      <c r="D829" s="10" t="s">
        <v>1014</v>
      </c>
      <c r="E829" s="8"/>
      <c r="F829" s="9" t="s">
        <v>776</v>
      </c>
      <c r="G829" s="7" t="s">
        <v>20</v>
      </c>
      <c r="H829" s="15">
        <v>20.94</v>
      </c>
      <c r="I829" s="82" t="str">
        <f>CONCATENATE(D829,F829,G829)</f>
        <v>ST'L 간접등박스(도장포함)갈바1.6T,W(30+21+200+200+200+10+40)m</v>
      </c>
      <c r="J829" s="52"/>
      <c r="K829" s="52" t="str">
        <f t="shared" si="258"/>
        <v/>
      </c>
      <c r="L829" s="52"/>
      <c r="M829" s="52" t="str">
        <f t="shared" si="259"/>
        <v/>
      </c>
      <c r="N829" s="52"/>
      <c r="O829" s="52" t="str">
        <f t="shared" si="260"/>
        <v/>
      </c>
      <c r="P829" s="52">
        <f t="shared" si="261"/>
        <v>0</v>
      </c>
      <c r="Q829" s="74"/>
      <c r="R829" s="75" t="str">
        <f>"제"&amp;VLOOKUP($I:$I,[4]목록!$A:$M,2,FALSE)&amp;"호표"</f>
        <v>제163호표</v>
      </c>
      <c r="S829" s="83"/>
      <c r="T829" s="84"/>
      <c r="U829" s="84"/>
      <c r="X829" s="2"/>
      <c r="Y829" s="130" t="s">
        <v>780</v>
      </c>
    </row>
    <row r="830" spans="1:25" ht="18.75" customHeight="1">
      <c r="A830" s="7"/>
      <c r="B830" s="206"/>
      <c r="C830" s="87"/>
      <c r="D830" s="10" t="s">
        <v>435</v>
      </c>
      <c r="E830" s="8"/>
      <c r="F830" s="17" t="s">
        <v>436</v>
      </c>
      <c r="G830" s="7" t="s">
        <v>19</v>
      </c>
      <c r="H830" s="15">
        <v>36.11</v>
      </c>
      <c r="I830" s="82" t="str">
        <f t="shared" si="253"/>
        <v>도장 바탕만들기(ALL PUTTY)천정면(석고보드,합판면)㎡</v>
      </c>
      <c r="J830" s="52"/>
      <c r="K830" s="52" t="str">
        <f t="shared" si="258"/>
        <v/>
      </c>
      <c r="L830" s="52"/>
      <c r="M830" s="52" t="str">
        <f t="shared" si="259"/>
        <v/>
      </c>
      <c r="N830" s="52"/>
      <c r="O830" s="52" t="str">
        <f t="shared" si="260"/>
        <v/>
      </c>
      <c r="P830" s="52">
        <f t="shared" si="261"/>
        <v>0</v>
      </c>
      <c r="Q830" s="74"/>
      <c r="R830" s="75" t="str">
        <f>"제"&amp;VLOOKUP($I:$I,[4]목록!$A:$M,2,FALSE)&amp;"호표"</f>
        <v>제214호표</v>
      </c>
      <c r="S830" s="83"/>
      <c r="T830" s="84"/>
      <c r="U830" s="84"/>
      <c r="X830" s="2"/>
      <c r="Y830" s="130">
        <v>36.11</v>
      </c>
    </row>
    <row r="831" spans="1:25" ht="18.75" customHeight="1">
      <c r="A831" s="7"/>
      <c r="B831" s="206"/>
      <c r="C831" s="87"/>
      <c r="D831" s="10" t="s">
        <v>433</v>
      </c>
      <c r="E831" s="8"/>
      <c r="F831" s="17" t="s">
        <v>434</v>
      </c>
      <c r="G831" s="7" t="s">
        <v>19</v>
      </c>
      <c r="H831" s="15">
        <v>36.11</v>
      </c>
      <c r="I831" s="82" t="str">
        <f t="shared" si="253"/>
        <v>PAINT(PT-01)지정V.P. 천정면㎡</v>
      </c>
      <c r="J831" s="52"/>
      <c r="K831" s="52" t="str">
        <f t="shared" si="258"/>
        <v/>
      </c>
      <c r="L831" s="52"/>
      <c r="M831" s="52" t="str">
        <f t="shared" si="259"/>
        <v/>
      </c>
      <c r="N831" s="52"/>
      <c r="O831" s="52" t="str">
        <f t="shared" si="260"/>
        <v/>
      </c>
      <c r="P831" s="52">
        <f t="shared" si="261"/>
        <v>0</v>
      </c>
      <c r="Q831" s="74"/>
      <c r="R831" s="75" t="str">
        <f>"제"&amp;VLOOKUP($I:$I,[4]목록!$A:$M,2,FALSE)&amp;"호표"</f>
        <v>제225호표</v>
      </c>
      <c r="S831" s="83"/>
      <c r="T831" s="84"/>
      <c r="U831" s="84"/>
      <c r="X831" s="2"/>
      <c r="Y831" s="130">
        <v>36.11</v>
      </c>
    </row>
    <row r="832" spans="1:25" ht="18.75" customHeight="1">
      <c r="A832" s="7"/>
      <c r="B832" s="209"/>
      <c r="C832" s="87"/>
      <c r="D832" s="10"/>
      <c r="E832" s="8"/>
      <c r="F832" s="17"/>
      <c r="G832" s="7"/>
      <c r="H832" s="15"/>
      <c r="I832" s="82" t="str">
        <f t="shared" ref="I832:I837" si="262">CONCATENATE(D832,F832,G832)</f>
        <v/>
      </c>
      <c r="J832" s="52"/>
      <c r="K832" s="52"/>
      <c r="L832" s="52"/>
      <c r="M832" s="52"/>
      <c r="N832" s="52"/>
      <c r="O832" s="52"/>
      <c r="P832" s="52"/>
      <c r="Q832" s="74"/>
      <c r="R832" s="75"/>
      <c r="S832" s="83"/>
      <c r="T832" s="84"/>
      <c r="U832" s="84"/>
      <c r="X832" s="105"/>
      <c r="Y832" s="106"/>
    </row>
    <row r="833" spans="1:25" ht="18.75" customHeight="1">
      <c r="A833" s="7"/>
      <c r="B833" s="86" t="s">
        <v>9</v>
      </c>
      <c r="C833" s="87"/>
      <c r="D833" s="10" t="s">
        <v>686</v>
      </c>
      <c r="E833" s="8"/>
      <c r="F833" s="17"/>
      <c r="G833" s="7"/>
      <c r="H833" s="15"/>
      <c r="I833" s="82" t="str">
        <f t="shared" si="262"/>
        <v>[수유실]</v>
      </c>
      <c r="J833" s="52"/>
      <c r="K833" s="52"/>
      <c r="L833" s="52"/>
      <c r="M833" s="52"/>
      <c r="N833" s="52"/>
      <c r="O833" s="52"/>
      <c r="P833" s="52"/>
      <c r="Q833" s="74"/>
      <c r="R833" s="75"/>
      <c r="S833" s="83"/>
      <c r="T833" s="84"/>
      <c r="U833" s="84"/>
      <c r="X833" s="2"/>
      <c r="Y833" s="78"/>
    </row>
    <row r="834" spans="1:25" ht="18.75" customHeight="1">
      <c r="A834" s="7"/>
      <c r="B834" s="206"/>
      <c r="C834" s="87"/>
      <c r="D834" s="19" t="s">
        <v>419</v>
      </c>
      <c r="E834" s="8"/>
      <c r="F834" s="9" t="s">
        <v>23</v>
      </c>
      <c r="G834" s="7" t="s">
        <v>19</v>
      </c>
      <c r="H834" s="15">
        <v>8.7100000000000009</v>
      </c>
      <c r="I834" s="82" t="str">
        <f t="shared" si="262"/>
        <v>경량철골구조틀M-BAR㎡</v>
      </c>
      <c r="J834" s="52"/>
      <c r="K834" s="52" t="str">
        <f t="shared" ref="K834:K840" si="263">IF(J834="","",TRUNC(J834*$H834,0))</f>
        <v/>
      </c>
      <c r="L834" s="52"/>
      <c r="M834" s="52" t="str">
        <f t="shared" ref="M834:M840" si="264">IF(L834="","",TRUNC(L834*$H834,0))</f>
        <v/>
      </c>
      <c r="N834" s="52"/>
      <c r="O834" s="52" t="str">
        <f t="shared" ref="O834:O840" si="265">IF(N834="","",TRUNC(N834*$H834,0))</f>
        <v/>
      </c>
      <c r="P834" s="52">
        <f t="shared" ref="P834:P840" si="266">SUM(K834,M834,O834)</f>
        <v>0</v>
      </c>
      <c r="Q834" s="74"/>
      <c r="R834" s="75" t="str">
        <f>"제"&amp;VLOOKUP($I:$I,[4]목록!$A:$M,2,FALSE)&amp;"호표"</f>
        <v>제193호표</v>
      </c>
      <c r="S834" s="83"/>
      <c r="T834" s="84"/>
      <c r="U834" s="84"/>
      <c r="X834" s="2"/>
      <c r="Y834" s="130">
        <v>8.7100000000000009</v>
      </c>
    </row>
    <row r="835" spans="1:25" ht="18.75" customHeight="1">
      <c r="A835" s="7"/>
      <c r="B835" s="206"/>
      <c r="C835" s="87"/>
      <c r="D835" s="10" t="s">
        <v>85</v>
      </c>
      <c r="E835" s="8"/>
      <c r="F835" s="10" t="s">
        <v>432</v>
      </c>
      <c r="G835" s="7" t="s">
        <v>20</v>
      </c>
      <c r="H835" s="15">
        <v>14.95</v>
      </c>
      <c r="I835" s="82" t="str">
        <f t="shared" si="262"/>
        <v>AL 몰딩설치메지몰딩m</v>
      </c>
      <c r="J835" s="52"/>
      <c r="K835" s="52" t="str">
        <f t="shared" si="263"/>
        <v/>
      </c>
      <c r="L835" s="52"/>
      <c r="M835" s="52" t="str">
        <f t="shared" si="264"/>
        <v/>
      </c>
      <c r="N835" s="52"/>
      <c r="O835" s="52" t="str">
        <f t="shared" si="265"/>
        <v/>
      </c>
      <c r="P835" s="52">
        <f t="shared" si="266"/>
        <v>0</v>
      </c>
      <c r="Q835" s="74"/>
      <c r="R835" s="75" t="str">
        <f>"제"&amp;VLOOKUP($I:$I,[4]목록!$A:$M,2,FALSE)&amp;"호표"</f>
        <v>제195호표</v>
      </c>
      <c r="S835" s="83"/>
      <c r="T835" s="84"/>
      <c r="U835" s="84"/>
      <c r="X835" s="2"/>
      <c r="Y835" s="130">
        <v>14.95</v>
      </c>
    </row>
    <row r="836" spans="1:25" ht="18.75" customHeight="1">
      <c r="A836" s="7"/>
      <c r="B836" s="206"/>
      <c r="C836" s="87"/>
      <c r="D836" s="10" t="s">
        <v>219</v>
      </c>
      <c r="E836" s="8"/>
      <c r="F836" s="10" t="s">
        <v>420</v>
      </c>
      <c r="G836" s="7" t="s">
        <v>19</v>
      </c>
      <c r="H836" s="15">
        <v>8.7100000000000009</v>
      </c>
      <c r="I836" s="82" t="str">
        <f t="shared" si="262"/>
        <v>방수석고보드 취부T=9.5*2PLY㎡</v>
      </c>
      <c r="J836" s="52"/>
      <c r="K836" s="52" t="str">
        <f t="shared" si="263"/>
        <v/>
      </c>
      <c r="L836" s="52"/>
      <c r="M836" s="52" t="str">
        <f t="shared" si="264"/>
        <v/>
      </c>
      <c r="N836" s="52"/>
      <c r="O836" s="52" t="str">
        <f t="shared" si="265"/>
        <v/>
      </c>
      <c r="P836" s="52">
        <f t="shared" si="266"/>
        <v>0</v>
      </c>
      <c r="Q836" s="74"/>
      <c r="R836" s="75" t="str">
        <f>"제"&amp;VLOOKUP($I:$I,[4]목록!$A:$M,2,FALSE)&amp;"호표"</f>
        <v>제200호표</v>
      </c>
      <c r="S836" s="83"/>
      <c r="T836" s="84"/>
      <c r="U836" s="84"/>
      <c r="X836" s="2"/>
      <c r="Y836" s="130">
        <v>8.7100000000000009</v>
      </c>
    </row>
    <row r="837" spans="1:25" ht="18.75" customHeight="1">
      <c r="A837" s="7"/>
      <c r="B837" s="206"/>
      <c r="C837" s="87"/>
      <c r="D837" s="10" t="s">
        <v>421</v>
      </c>
      <c r="E837" s="8"/>
      <c r="F837" s="9" t="s">
        <v>26</v>
      </c>
      <c r="G837" s="7" t="s">
        <v>21</v>
      </c>
      <c r="H837" s="15">
        <v>1</v>
      </c>
      <c r="I837" s="82" t="str">
        <f t="shared" si="262"/>
        <v>갈바점검구450*450EA</v>
      </c>
      <c r="J837" s="52"/>
      <c r="K837" s="52" t="str">
        <f t="shared" si="263"/>
        <v/>
      </c>
      <c r="L837" s="52"/>
      <c r="M837" s="52" t="str">
        <f t="shared" si="264"/>
        <v/>
      </c>
      <c r="N837" s="52"/>
      <c r="O837" s="52" t="str">
        <f t="shared" si="265"/>
        <v/>
      </c>
      <c r="P837" s="52">
        <f t="shared" si="266"/>
        <v>0</v>
      </c>
      <c r="Q837" s="74"/>
      <c r="R837" s="75" t="str">
        <f>"제"&amp;VLOOKUP($I:$I,[4]목록!$A:$M,2,FALSE)&amp;"호표"</f>
        <v>제143호표</v>
      </c>
      <c r="S837" s="83"/>
      <c r="T837" s="84"/>
      <c r="U837" s="84"/>
      <c r="X837" s="2"/>
      <c r="Y837" s="130" t="s">
        <v>778</v>
      </c>
    </row>
    <row r="838" spans="1:25" ht="18.75" customHeight="1">
      <c r="A838" s="7"/>
      <c r="B838" s="206"/>
      <c r="C838" s="87"/>
      <c r="D838" s="10" t="s">
        <v>1014</v>
      </c>
      <c r="E838" s="8"/>
      <c r="F838" s="9" t="s">
        <v>776</v>
      </c>
      <c r="G838" s="7" t="s">
        <v>20</v>
      </c>
      <c r="H838" s="15">
        <v>4.24</v>
      </c>
      <c r="I838" s="82" t="str">
        <f>CONCATENATE(D838,F838,G838)</f>
        <v>ST'L 간접등박스(도장포함)갈바1.6T,W(30+21+200+200+200+10+40)m</v>
      </c>
      <c r="J838" s="52"/>
      <c r="K838" s="52" t="str">
        <f t="shared" si="263"/>
        <v/>
      </c>
      <c r="L838" s="52"/>
      <c r="M838" s="52" t="str">
        <f t="shared" si="264"/>
        <v/>
      </c>
      <c r="N838" s="52"/>
      <c r="O838" s="52" t="str">
        <f t="shared" si="265"/>
        <v/>
      </c>
      <c r="P838" s="52">
        <f t="shared" si="266"/>
        <v>0</v>
      </c>
      <c r="Q838" s="74"/>
      <c r="R838" s="75" t="str">
        <f>"제"&amp;VLOOKUP($I:$I,[4]목록!$A:$M,2,FALSE)&amp;"호표"</f>
        <v>제163호표</v>
      </c>
      <c r="S838" s="83"/>
      <c r="T838" s="84"/>
      <c r="U838" s="84"/>
      <c r="X838" s="2"/>
      <c r="Y838" s="130" t="s">
        <v>781</v>
      </c>
    </row>
    <row r="839" spans="1:25" ht="18.75" customHeight="1">
      <c r="A839" s="7"/>
      <c r="B839" s="206"/>
      <c r="C839" s="87"/>
      <c r="D839" s="10" t="s">
        <v>435</v>
      </c>
      <c r="E839" s="8"/>
      <c r="F839" s="17" t="s">
        <v>436</v>
      </c>
      <c r="G839" s="7" t="s">
        <v>19</v>
      </c>
      <c r="H839" s="15">
        <v>8.7100000000000009</v>
      </c>
      <c r="I839" s="82" t="str">
        <f t="shared" ref="I839:I846" si="267">CONCATENATE(D839,F839,G839)</f>
        <v>도장 바탕만들기(ALL PUTTY)천정면(석고보드,합판면)㎡</v>
      </c>
      <c r="J839" s="52"/>
      <c r="K839" s="52" t="str">
        <f t="shared" si="263"/>
        <v/>
      </c>
      <c r="L839" s="52"/>
      <c r="M839" s="52" t="str">
        <f t="shared" si="264"/>
        <v/>
      </c>
      <c r="N839" s="52"/>
      <c r="O839" s="52" t="str">
        <f t="shared" si="265"/>
        <v/>
      </c>
      <c r="P839" s="52">
        <f t="shared" si="266"/>
        <v>0</v>
      </c>
      <c r="Q839" s="74"/>
      <c r="R839" s="75" t="str">
        <f>"제"&amp;VLOOKUP($I:$I,[4]목록!$A:$M,2,FALSE)&amp;"호표"</f>
        <v>제214호표</v>
      </c>
      <c r="S839" s="83"/>
      <c r="T839" s="84"/>
      <c r="U839" s="84"/>
      <c r="X839" s="2"/>
      <c r="Y839" s="130">
        <v>8.7100000000000009</v>
      </c>
    </row>
    <row r="840" spans="1:25" ht="18.75" customHeight="1">
      <c r="A840" s="7"/>
      <c r="B840" s="206"/>
      <c r="C840" s="87"/>
      <c r="D840" s="10" t="s">
        <v>433</v>
      </c>
      <c r="E840" s="8"/>
      <c r="F840" s="17" t="s">
        <v>434</v>
      </c>
      <c r="G840" s="7" t="s">
        <v>19</v>
      </c>
      <c r="H840" s="15">
        <v>8.7100000000000009</v>
      </c>
      <c r="I840" s="82" t="str">
        <f t="shared" si="267"/>
        <v>PAINT(PT-01)지정V.P. 천정면㎡</v>
      </c>
      <c r="J840" s="52"/>
      <c r="K840" s="52" t="str">
        <f t="shared" si="263"/>
        <v/>
      </c>
      <c r="L840" s="52"/>
      <c r="M840" s="52" t="str">
        <f t="shared" si="264"/>
        <v/>
      </c>
      <c r="N840" s="52"/>
      <c r="O840" s="52" t="str">
        <f t="shared" si="265"/>
        <v/>
      </c>
      <c r="P840" s="52">
        <f t="shared" si="266"/>
        <v>0</v>
      </c>
      <c r="Q840" s="74"/>
      <c r="R840" s="75" t="str">
        <f>"제"&amp;VLOOKUP($I:$I,[4]목록!$A:$M,2,FALSE)&amp;"호표"</f>
        <v>제225호표</v>
      </c>
      <c r="S840" s="83"/>
      <c r="T840" s="84"/>
      <c r="U840" s="84"/>
      <c r="X840" s="2"/>
      <c r="Y840" s="130">
        <v>8.7100000000000009</v>
      </c>
    </row>
    <row r="841" spans="1:25" ht="18.75" customHeight="1">
      <c r="A841" s="7"/>
      <c r="B841" s="209"/>
      <c r="C841" s="87"/>
      <c r="D841" s="10"/>
      <c r="E841" s="8"/>
      <c r="F841" s="17"/>
      <c r="G841" s="7"/>
      <c r="H841" s="15"/>
      <c r="I841" s="82" t="str">
        <f t="shared" si="267"/>
        <v/>
      </c>
      <c r="J841" s="52"/>
      <c r="K841" s="52"/>
      <c r="L841" s="52"/>
      <c r="M841" s="52"/>
      <c r="N841" s="52"/>
      <c r="O841" s="52"/>
      <c r="P841" s="52"/>
      <c r="Q841" s="74"/>
      <c r="R841" s="75"/>
      <c r="S841" s="83"/>
      <c r="T841" s="84"/>
      <c r="U841" s="84"/>
      <c r="X841" s="105"/>
      <c r="Y841" s="106"/>
    </row>
    <row r="842" spans="1:25" ht="18.75" customHeight="1">
      <c r="A842" s="7"/>
      <c r="B842" s="86" t="s">
        <v>9</v>
      </c>
      <c r="C842" s="87"/>
      <c r="D842" s="10" t="s">
        <v>687</v>
      </c>
      <c r="E842" s="8"/>
      <c r="F842" s="17"/>
      <c r="G842" s="7"/>
      <c r="H842" s="15"/>
      <c r="I842" s="82" t="str">
        <f t="shared" si="267"/>
        <v>[자모실, 자모실 복도]</v>
      </c>
      <c r="J842" s="52"/>
      <c r="K842" s="52"/>
      <c r="L842" s="52"/>
      <c r="M842" s="52"/>
      <c r="N842" s="52"/>
      <c r="O842" s="52"/>
      <c r="P842" s="52"/>
      <c r="Q842" s="74"/>
      <c r="R842" s="75"/>
      <c r="S842" s="83"/>
      <c r="T842" s="84"/>
      <c r="U842" s="84"/>
      <c r="X842" s="2"/>
      <c r="Y842" s="78"/>
    </row>
    <row r="843" spans="1:25" ht="18.75" customHeight="1">
      <c r="A843" s="7"/>
      <c r="B843" s="206"/>
      <c r="C843" s="87"/>
      <c r="D843" s="10" t="s">
        <v>559</v>
      </c>
      <c r="E843" s="8"/>
      <c r="F843" s="10" t="s">
        <v>512</v>
      </c>
      <c r="G843" s="7" t="s">
        <v>50</v>
      </c>
      <c r="H843" s="15">
        <v>10.37</v>
      </c>
      <c r="I843" s="82" t="str">
        <f>CONCATENATE(D843,F843,G843)</f>
        <v>ST'L 각파이프천장보강구조틀ㅁ-30*30*1.4T(S),@900㎡</v>
      </c>
      <c r="J843" s="52"/>
      <c r="K843" s="52" t="str">
        <f>IF(J843="","",TRUNC(J843*$H843,0))</f>
        <v/>
      </c>
      <c r="L843" s="52"/>
      <c r="M843" s="52" t="str">
        <f>IF(L843="","",TRUNC(L843*$H843,0))</f>
        <v/>
      </c>
      <c r="N843" s="52"/>
      <c r="O843" s="52" t="str">
        <f>IF(N843="","",TRUNC(N843*$H843,0))</f>
        <v/>
      </c>
      <c r="P843" s="52">
        <f t="shared" ref="P843:P852" si="268">SUM(K843,M843,O843)</f>
        <v>0</v>
      </c>
      <c r="Q843" s="74"/>
      <c r="R843" s="75" t="str">
        <f>"제"&amp;VLOOKUP($I:$I,[4]목록!$A:$M,2,FALSE)&amp;"호표"</f>
        <v>제119호표</v>
      </c>
      <c r="S843" s="83"/>
      <c r="T843" s="84"/>
      <c r="U843" s="84"/>
      <c r="X843" s="2"/>
      <c r="Y843" s="130">
        <v>10.37</v>
      </c>
    </row>
    <row r="844" spans="1:25" ht="18.75" customHeight="1">
      <c r="A844" s="7"/>
      <c r="B844" s="206"/>
      <c r="C844" s="87"/>
      <c r="D844" s="19" t="s">
        <v>419</v>
      </c>
      <c r="E844" s="8"/>
      <c r="F844" s="9" t="s">
        <v>23</v>
      </c>
      <c r="G844" s="7" t="s">
        <v>19</v>
      </c>
      <c r="H844" s="15">
        <v>66.47</v>
      </c>
      <c r="I844" s="82" t="str">
        <f t="shared" si="267"/>
        <v>경량철골구조틀M-BAR㎡</v>
      </c>
      <c r="J844" s="52"/>
      <c r="K844" s="52" t="str">
        <f>IF(J844="","",TRUNC(J844*$H844,0))</f>
        <v/>
      </c>
      <c r="L844" s="52"/>
      <c r="M844" s="52" t="str">
        <f>IF(L844="","",TRUNC(L844*$H844,0))</f>
        <v/>
      </c>
      <c r="N844" s="52"/>
      <c r="O844" s="52" t="str">
        <f>IF(N844="","",TRUNC(N844*$H844,0))</f>
        <v/>
      </c>
      <c r="P844" s="52">
        <f t="shared" si="268"/>
        <v>0</v>
      </c>
      <c r="Q844" s="74"/>
      <c r="R844" s="75" t="str">
        <f>"제"&amp;VLOOKUP($I:$I,[4]목록!$A:$M,2,FALSE)&amp;"호표"</f>
        <v>제193호표</v>
      </c>
      <c r="S844" s="83"/>
      <c r="T844" s="84"/>
      <c r="U844" s="84"/>
      <c r="X844" s="2"/>
      <c r="Y844" s="130">
        <v>66.47</v>
      </c>
    </row>
    <row r="845" spans="1:25" ht="18.75" customHeight="1">
      <c r="A845" s="7"/>
      <c r="B845" s="206"/>
      <c r="C845" s="87"/>
      <c r="D845" s="10" t="s">
        <v>85</v>
      </c>
      <c r="E845" s="8"/>
      <c r="F845" s="10" t="s">
        <v>432</v>
      </c>
      <c r="G845" s="7" t="s">
        <v>20</v>
      </c>
      <c r="H845" s="15">
        <v>33.299999999999997</v>
      </c>
      <c r="I845" s="82" t="str">
        <f t="shared" si="267"/>
        <v>AL 몰딩설치메지몰딩m</v>
      </c>
      <c r="J845" s="52"/>
      <c r="K845" s="52" t="str">
        <f t="shared" ref="K845:K852" si="269">IF(J845="","",TRUNC(J845*$H845,0))</f>
        <v/>
      </c>
      <c r="L845" s="52"/>
      <c r="M845" s="52" t="str">
        <f t="shared" ref="M845:M852" si="270">IF(L845="","",TRUNC(L845*$H845,0))</f>
        <v/>
      </c>
      <c r="N845" s="52"/>
      <c r="O845" s="52" t="str">
        <f t="shared" ref="O845:O852" si="271">IF(N845="","",TRUNC(N845*$H845,0))</f>
        <v/>
      </c>
      <c r="P845" s="52">
        <f t="shared" si="268"/>
        <v>0</v>
      </c>
      <c r="Q845" s="74"/>
      <c r="R845" s="75" t="str">
        <f>"제"&amp;VLOOKUP($I:$I,[4]목록!$A:$M,2,FALSE)&amp;"호표"</f>
        <v>제195호표</v>
      </c>
      <c r="S845" s="83"/>
      <c r="T845" s="84"/>
      <c r="U845" s="84"/>
      <c r="X845" s="2"/>
      <c r="Y845" s="130" t="s">
        <v>782</v>
      </c>
    </row>
    <row r="846" spans="1:25" ht="18.75" customHeight="1">
      <c r="A846" s="7"/>
      <c r="B846" s="206" t="s">
        <v>783</v>
      </c>
      <c r="C846" s="87"/>
      <c r="D846" s="10" t="s">
        <v>216</v>
      </c>
      <c r="E846" s="8"/>
      <c r="F846" s="10" t="s">
        <v>456</v>
      </c>
      <c r="G846" s="7" t="s">
        <v>19</v>
      </c>
      <c r="H846" s="15">
        <v>16.38</v>
      </c>
      <c r="I846" s="82" t="str">
        <f t="shared" si="267"/>
        <v>ST'L 각파이프구조틀ㅁ-30*30*1.4T(S),@450㎡</v>
      </c>
      <c r="J846" s="52"/>
      <c r="K846" s="52" t="str">
        <f t="shared" si="269"/>
        <v/>
      </c>
      <c r="L846" s="52"/>
      <c r="M846" s="52" t="str">
        <f t="shared" si="270"/>
        <v/>
      </c>
      <c r="N846" s="52"/>
      <c r="O846" s="52" t="str">
        <f t="shared" si="271"/>
        <v/>
      </c>
      <c r="P846" s="52">
        <f t="shared" si="268"/>
        <v>0</v>
      </c>
      <c r="Q846" s="74"/>
      <c r="R846" s="75" t="str">
        <f>"제"&amp;VLOOKUP($I:$I,[4]목록!$A:$M,2,FALSE)&amp;"호표"</f>
        <v>제120호표</v>
      </c>
      <c r="S846" s="83"/>
      <c r="T846" s="84"/>
      <c r="U846" s="84"/>
      <c r="X846" s="2"/>
      <c r="Y846" s="130" t="s">
        <v>787</v>
      </c>
    </row>
    <row r="847" spans="1:25" ht="18.75" customHeight="1">
      <c r="A847" s="7"/>
      <c r="B847" s="206"/>
      <c r="C847" s="87"/>
      <c r="D847" s="10" t="s">
        <v>784</v>
      </c>
      <c r="E847" s="8"/>
      <c r="F847" s="9" t="s">
        <v>218</v>
      </c>
      <c r="G847" s="7" t="s">
        <v>19</v>
      </c>
      <c r="H847" s="15">
        <v>99.23</v>
      </c>
      <c r="I847" s="82" t="str">
        <f t="shared" ref="I847:I859" si="272">CONCATENATE(D847,F847,G847)</f>
        <v>일반석고보드 취부(천정)T=9.5*1PLY㎡</v>
      </c>
      <c r="J847" s="52"/>
      <c r="K847" s="52" t="str">
        <f>IF(J847="","",TRUNC(J847*$H847,0))</f>
        <v/>
      </c>
      <c r="L847" s="52"/>
      <c r="M847" s="52" t="str">
        <f>IF(L847="","",TRUNC(L847*$H847,0))</f>
        <v/>
      </c>
      <c r="N847" s="52"/>
      <c r="O847" s="52" t="str">
        <f>IF(N847="","",TRUNC(N847*$H847,0))</f>
        <v/>
      </c>
      <c r="P847" s="52">
        <f t="shared" si="268"/>
        <v>0</v>
      </c>
      <c r="Q847" s="74"/>
      <c r="R847" s="75" t="str">
        <f>"제"&amp;VLOOKUP($I:$I,[4]목록!$A:$M,2,FALSE)&amp;"호표"</f>
        <v>제201호표</v>
      </c>
      <c r="S847" s="83"/>
      <c r="T847" s="84"/>
      <c r="U847" s="84"/>
      <c r="X847" s="2"/>
      <c r="Y847" s="130" t="s">
        <v>786</v>
      </c>
    </row>
    <row r="848" spans="1:25" ht="18.75" customHeight="1">
      <c r="A848" s="7"/>
      <c r="B848" s="206"/>
      <c r="C848" s="87"/>
      <c r="D848" s="10" t="s">
        <v>220</v>
      </c>
      <c r="E848" s="8"/>
      <c r="F848" s="17" t="s">
        <v>221</v>
      </c>
      <c r="G848" s="7" t="s">
        <v>19</v>
      </c>
      <c r="H848" s="15">
        <v>66.47</v>
      </c>
      <c r="I848" s="82" t="str">
        <f t="shared" si="272"/>
        <v>합판보강T=9*1PLY㎡</v>
      </c>
      <c r="J848" s="52"/>
      <c r="K848" s="52" t="str">
        <f t="shared" si="269"/>
        <v/>
      </c>
      <c r="L848" s="52"/>
      <c r="M848" s="52" t="str">
        <f t="shared" si="270"/>
        <v/>
      </c>
      <c r="N848" s="52"/>
      <c r="O848" s="52" t="str">
        <f t="shared" si="271"/>
        <v/>
      </c>
      <c r="P848" s="52">
        <f t="shared" si="268"/>
        <v>0</v>
      </c>
      <c r="Q848" s="74"/>
      <c r="R848" s="75" t="str">
        <f>"제"&amp;VLOOKUP($I:$I,[4]목록!$A:$M,2,FALSE)&amp;"호표"</f>
        <v>제80호표</v>
      </c>
      <c r="S848" s="83"/>
      <c r="T848" s="84"/>
      <c r="U848" s="84"/>
      <c r="X848" s="2"/>
      <c r="Y848" s="130">
        <v>66.47</v>
      </c>
    </row>
    <row r="849" spans="1:26" ht="18.75" customHeight="1">
      <c r="A849" s="7"/>
      <c r="B849" s="206"/>
      <c r="C849" s="87"/>
      <c r="D849" s="19" t="s">
        <v>1004</v>
      </c>
      <c r="E849" s="18"/>
      <c r="F849" s="9" t="s">
        <v>1003</v>
      </c>
      <c r="G849" s="7" t="s">
        <v>19</v>
      </c>
      <c r="H849" s="15">
        <v>66.47</v>
      </c>
      <c r="I849" s="82" t="str">
        <f t="shared" si="272"/>
        <v>유공 흡음보드 취부PN-03, THK=9mm㎡</v>
      </c>
      <c r="J849" s="52"/>
      <c r="K849" s="52" t="str">
        <f t="shared" si="269"/>
        <v/>
      </c>
      <c r="L849" s="52"/>
      <c r="M849" s="52" t="str">
        <f t="shared" si="270"/>
        <v/>
      </c>
      <c r="N849" s="52"/>
      <c r="O849" s="52" t="str">
        <f t="shared" si="271"/>
        <v/>
      </c>
      <c r="P849" s="52">
        <f t="shared" si="268"/>
        <v>0</v>
      </c>
      <c r="Q849" s="74"/>
      <c r="R849" s="75" t="str">
        <f>"제"&amp;VLOOKUP($I:$I,[4]목록!$A:$M,2,FALSE)&amp;"호표"</f>
        <v>제85호표</v>
      </c>
      <c r="S849" s="83"/>
      <c r="T849" s="84"/>
      <c r="U849" s="84"/>
      <c r="X849" s="2"/>
      <c r="Y849" s="130">
        <v>66.47</v>
      </c>
    </row>
    <row r="850" spans="1:26" s="195" customFormat="1" ht="18.75" customHeight="1">
      <c r="A850" s="7"/>
      <c r="B850" s="206" t="s">
        <v>783</v>
      </c>
      <c r="C850" s="87"/>
      <c r="D850" s="10" t="s">
        <v>435</v>
      </c>
      <c r="E850" s="8"/>
      <c r="F850" s="17" t="s">
        <v>436</v>
      </c>
      <c r="G850" s="7" t="s">
        <v>19</v>
      </c>
      <c r="H850" s="15">
        <v>16.38</v>
      </c>
      <c r="I850" s="192" t="str">
        <f t="shared" si="272"/>
        <v>도장 바탕만들기(ALL PUTTY)천정면(석고보드,합판면)㎡</v>
      </c>
      <c r="J850" s="52"/>
      <c r="K850" s="52" t="str">
        <f t="shared" si="269"/>
        <v/>
      </c>
      <c r="L850" s="52"/>
      <c r="M850" s="52" t="str">
        <f t="shared" si="270"/>
        <v/>
      </c>
      <c r="N850" s="52"/>
      <c r="O850" s="52" t="str">
        <f t="shared" si="271"/>
        <v/>
      </c>
      <c r="P850" s="52">
        <f t="shared" si="268"/>
        <v>0</v>
      </c>
      <c r="Q850" s="74"/>
      <c r="R850" s="75" t="str">
        <f>"제"&amp;VLOOKUP($I:$I,[4]목록!$A:$M,2,FALSE)&amp;"호표"</f>
        <v>제214호표</v>
      </c>
      <c r="S850" s="197"/>
      <c r="T850" s="198"/>
      <c r="U850" s="198"/>
      <c r="X850" s="199"/>
      <c r="Y850" s="204" t="s">
        <v>787</v>
      </c>
      <c r="Z850" s="201"/>
    </row>
    <row r="851" spans="1:26" s="195" customFormat="1" ht="18.75" customHeight="1">
      <c r="A851" s="7"/>
      <c r="B851" s="206" t="s">
        <v>783</v>
      </c>
      <c r="C851" s="87"/>
      <c r="D851" s="10" t="s">
        <v>433</v>
      </c>
      <c r="E851" s="8"/>
      <c r="F851" s="17" t="s">
        <v>434</v>
      </c>
      <c r="G851" s="7" t="s">
        <v>19</v>
      </c>
      <c r="H851" s="15">
        <v>16.38</v>
      </c>
      <c r="I851" s="192" t="str">
        <f t="shared" si="272"/>
        <v>PAINT(PT-01)지정V.P. 천정면㎡</v>
      </c>
      <c r="J851" s="52"/>
      <c r="K851" s="52" t="str">
        <f t="shared" si="269"/>
        <v/>
      </c>
      <c r="L851" s="52"/>
      <c r="M851" s="52" t="str">
        <f t="shared" si="270"/>
        <v/>
      </c>
      <c r="N851" s="52"/>
      <c r="O851" s="52" t="str">
        <f t="shared" si="271"/>
        <v/>
      </c>
      <c r="P851" s="52">
        <f t="shared" si="268"/>
        <v>0</v>
      </c>
      <c r="Q851" s="74"/>
      <c r="R851" s="75" t="str">
        <f>"제"&amp;VLOOKUP($I:$I,[4]목록!$A:$M,2,FALSE)&amp;"호표"</f>
        <v>제225호표</v>
      </c>
      <c r="S851" s="197"/>
      <c r="T851" s="198"/>
      <c r="U851" s="198"/>
      <c r="X851" s="199"/>
      <c r="Y851" s="204" t="s">
        <v>787</v>
      </c>
      <c r="Z851" s="201"/>
    </row>
    <row r="852" spans="1:26" ht="18.75" customHeight="1">
      <c r="A852" s="7"/>
      <c r="B852" s="206" t="s">
        <v>783</v>
      </c>
      <c r="C852" s="87"/>
      <c r="D852" s="10" t="s">
        <v>759</v>
      </c>
      <c r="E852" s="8"/>
      <c r="F852" s="17" t="s">
        <v>785</v>
      </c>
      <c r="G852" s="7" t="s">
        <v>20</v>
      </c>
      <c r="H852" s="15">
        <v>13.65</v>
      </c>
      <c r="I852" s="82" t="str">
        <f t="shared" si="272"/>
        <v>BLACK SUS H/LMT-05,W(10+30+200+30+10)m</v>
      </c>
      <c r="J852" s="52"/>
      <c r="K852" s="52" t="str">
        <f t="shared" si="269"/>
        <v/>
      </c>
      <c r="L852" s="52"/>
      <c r="M852" s="52" t="str">
        <f t="shared" si="270"/>
        <v/>
      </c>
      <c r="N852" s="52"/>
      <c r="O852" s="52" t="str">
        <f t="shared" si="271"/>
        <v/>
      </c>
      <c r="P852" s="52">
        <f t="shared" si="268"/>
        <v>0</v>
      </c>
      <c r="Q852" s="74"/>
      <c r="R852" s="75" t="str">
        <f>"제"&amp;VLOOKUP($I:$I,[4]목록!$A:$M,2,FALSE)&amp;"호표"</f>
        <v>제177호표</v>
      </c>
      <c r="S852" s="83"/>
      <c r="T852" s="84"/>
      <c r="U852" s="84"/>
      <c r="X852" s="2"/>
      <c r="Y852" s="130">
        <v>13.657999999999999</v>
      </c>
    </row>
    <row r="853" spans="1:26" ht="18.75" customHeight="1">
      <c r="A853" s="7"/>
      <c r="B853" s="209"/>
      <c r="C853" s="87"/>
      <c r="D853" s="10"/>
      <c r="E853" s="8"/>
      <c r="F853" s="17"/>
      <c r="G853" s="7"/>
      <c r="H853" s="15"/>
      <c r="I853" s="82" t="str">
        <f t="shared" si="272"/>
        <v/>
      </c>
      <c r="J853" s="52"/>
      <c r="K853" s="52"/>
      <c r="L853" s="52"/>
      <c r="M853" s="52"/>
      <c r="N853" s="52"/>
      <c r="O853" s="52"/>
      <c r="P853" s="52"/>
      <c r="Q853" s="74"/>
      <c r="R853" s="75"/>
      <c r="S853" s="83"/>
      <c r="T853" s="84"/>
      <c r="U853" s="84"/>
      <c r="X853" s="105"/>
      <c r="Y853" s="106"/>
    </row>
    <row r="854" spans="1:26" ht="18.75" customHeight="1">
      <c r="A854" s="7"/>
      <c r="B854" s="86" t="s">
        <v>9</v>
      </c>
      <c r="C854" s="87"/>
      <c r="D854" s="10" t="s">
        <v>706</v>
      </c>
      <c r="E854" s="8"/>
      <c r="F854" s="17"/>
      <c r="G854" s="7"/>
      <c r="H854" s="15"/>
      <c r="I854" s="82" t="str">
        <f t="shared" si="272"/>
        <v>[라운지1,2]</v>
      </c>
      <c r="J854" s="52"/>
      <c r="K854" s="52"/>
      <c r="L854" s="52"/>
      <c r="M854" s="52"/>
      <c r="N854" s="52"/>
      <c r="O854" s="52"/>
      <c r="P854" s="52"/>
      <c r="Q854" s="74"/>
      <c r="R854" s="75"/>
      <c r="S854" s="83"/>
      <c r="T854" s="84"/>
      <c r="U854" s="84"/>
      <c r="X854" s="2"/>
      <c r="Y854" s="78"/>
    </row>
    <row r="855" spans="1:26" ht="18.75" customHeight="1">
      <c r="A855" s="7"/>
      <c r="B855" s="206"/>
      <c r="C855" s="87"/>
      <c r="D855" s="10" t="s">
        <v>419</v>
      </c>
      <c r="E855" s="8"/>
      <c r="F855" s="10" t="s">
        <v>23</v>
      </c>
      <c r="G855" s="7" t="s">
        <v>19</v>
      </c>
      <c r="H855" s="15">
        <v>115.18</v>
      </c>
      <c r="I855" s="82" t="str">
        <f t="shared" si="272"/>
        <v>경량철골구조틀M-BAR㎡</v>
      </c>
      <c r="J855" s="52"/>
      <c r="K855" s="52" t="str">
        <f>IF(J855="","",TRUNC(J855*$H855,0))</f>
        <v/>
      </c>
      <c r="L855" s="52"/>
      <c r="M855" s="52" t="str">
        <f>IF(L855="","",TRUNC(L855*$H855,0))</f>
        <v/>
      </c>
      <c r="N855" s="52"/>
      <c r="O855" s="52" t="str">
        <f>IF(N855="","",TRUNC(N855*$H855,0))</f>
        <v/>
      </c>
      <c r="P855" s="52">
        <f>SUM(K855,M855,O855)</f>
        <v>0</v>
      </c>
      <c r="Q855" s="74"/>
      <c r="R855" s="75" t="str">
        <f>"제"&amp;VLOOKUP($I:$I,[4]목록!$A:$M,2,FALSE)&amp;"호표"</f>
        <v>제193호표</v>
      </c>
      <c r="S855" s="83"/>
      <c r="T855" s="84"/>
      <c r="U855" s="84"/>
      <c r="X855" s="2"/>
      <c r="Y855" s="130" t="s">
        <v>792</v>
      </c>
    </row>
    <row r="856" spans="1:26" ht="18.75" customHeight="1">
      <c r="A856" s="7"/>
      <c r="B856" s="206" t="s">
        <v>783</v>
      </c>
      <c r="C856" s="87"/>
      <c r="D856" s="19" t="s">
        <v>767</v>
      </c>
      <c r="E856" s="8"/>
      <c r="F856" s="10" t="s">
        <v>456</v>
      </c>
      <c r="G856" s="7" t="s">
        <v>19</v>
      </c>
      <c r="H856" s="15">
        <v>20.399999999999999</v>
      </c>
      <c r="I856" s="82" t="str">
        <f t="shared" si="272"/>
        <v>ST'L 각파이프구조틀ㅁ-30*30*1.4T(S),@450㎡</v>
      </c>
      <c r="J856" s="52"/>
      <c r="K856" s="52" t="str">
        <f t="shared" ref="K856:K877" si="273">IF(J856="","",TRUNC(J856*$H856,0))</f>
        <v/>
      </c>
      <c r="L856" s="52"/>
      <c r="M856" s="52" t="str">
        <f t="shared" ref="M856:M877" si="274">IF(L856="","",TRUNC(L856*$H856,0))</f>
        <v/>
      </c>
      <c r="N856" s="52"/>
      <c r="O856" s="52" t="str">
        <f t="shared" ref="O856:O877" si="275">IF(N856="","",TRUNC(N856*$H856,0))</f>
        <v/>
      </c>
      <c r="P856" s="52">
        <f>SUM(K856,M856,O856)</f>
        <v>0</v>
      </c>
      <c r="Q856" s="74"/>
      <c r="R856" s="75" t="str">
        <f>"제"&amp;VLOOKUP($I:$I,[4]목록!$A:$M,2,FALSE)&amp;"호표"</f>
        <v>제120호표</v>
      </c>
      <c r="S856" s="83"/>
      <c r="T856" s="84"/>
      <c r="U856" s="84"/>
      <c r="X856" s="2"/>
      <c r="Y856" s="130" t="s">
        <v>793</v>
      </c>
    </row>
    <row r="857" spans="1:26" ht="18.75" customHeight="1">
      <c r="A857" s="7"/>
      <c r="B857" s="206"/>
      <c r="C857" s="87"/>
      <c r="D857" s="10" t="s">
        <v>85</v>
      </c>
      <c r="E857" s="8"/>
      <c r="F857" s="10" t="s">
        <v>432</v>
      </c>
      <c r="G857" s="7" t="s">
        <v>20</v>
      </c>
      <c r="H857" s="15">
        <v>29.4</v>
      </c>
      <c r="I857" s="82" t="str">
        <f t="shared" si="272"/>
        <v>AL 몰딩설치메지몰딩m</v>
      </c>
      <c r="J857" s="52"/>
      <c r="K857" s="52" t="str">
        <f t="shared" si="273"/>
        <v/>
      </c>
      <c r="L857" s="52"/>
      <c r="M857" s="52" t="str">
        <f t="shared" si="274"/>
        <v/>
      </c>
      <c r="N857" s="52"/>
      <c r="O857" s="52" t="str">
        <f t="shared" si="275"/>
        <v/>
      </c>
      <c r="P857" s="52">
        <f>SUM(K857,M857,O857)</f>
        <v>0</v>
      </c>
      <c r="Q857" s="74"/>
      <c r="R857" s="75" t="str">
        <f>"제"&amp;VLOOKUP($I:$I,[4]목록!$A:$M,2,FALSE)&amp;"호표"</f>
        <v>제195호표</v>
      </c>
      <c r="S857" s="83"/>
      <c r="T857" s="84"/>
      <c r="U857" s="84"/>
      <c r="X857" s="2"/>
      <c r="Y857" s="130">
        <v>29.4</v>
      </c>
    </row>
    <row r="858" spans="1:26" ht="18.75" customHeight="1">
      <c r="A858" s="7"/>
      <c r="B858" s="206"/>
      <c r="C858" s="87"/>
      <c r="D858" s="10" t="s">
        <v>784</v>
      </c>
      <c r="E858" s="8"/>
      <c r="F858" s="10" t="s">
        <v>420</v>
      </c>
      <c r="G858" s="7" t="s">
        <v>19</v>
      </c>
      <c r="H858" s="15">
        <v>135.58000000000001</v>
      </c>
      <c r="I858" s="82" t="str">
        <f t="shared" si="272"/>
        <v>일반석고보드 취부(천정)T=9.5*2PLY㎡</v>
      </c>
      <c r="J858" s="52"/>
      <c r="K858" s="52" t="str">
        <f t="shared" si="273"/>
        <v/>
      </c>
      <c r="L858" s="52"/>
      <c r="M858" s="52" t="str">
        <f t="shared" si="274"/>
        <v/>
      </c>
      <c r="N858" s="52"/>
      <c r="O858" s="52" t="str">
        <f t="shared" si="275"/>
        <v/>
      </c>
      <c r="P858" s="52">
        <f>SUM(K858,M858,O858)</f>
        <v>0</v>
      </c>
      <c r="Q858" s="74"/>
      <c r="R858" s="75" t="str">
        <f>"제"&amp;VLOOKUP($I:$I,[4]목록!$A:$M,2,FALSE)&amp;"호표"</f>
        <v>제202호표</v>
      </c>
      <c r="S858" s="83"/>
      <c r="T858" s="84"/>
      <c r="U858" s="84"/>
      <c r="X858" s="2"/>
      <c r="Y858" s="130" t="s">
        <v>799</v>
      </c>
    </row>
    <row r="859" spans="1:26" ht="18.75" customHeight="1">
      <c r="A859" s="7"/>
      <c r="B859" s="206"/>
      <c r="C859" s="87"/>
      <c r="D859" s="10" t="s">
        <v>421</v>
      </c>
      <c r="E859" s="8"/>
      <c r="F859" s="9" t="s">
        <v>26</v>
      </c>
      <c r="G859" s="7" t="s">
        <v>21</v>
      </c>
      <c r="H859" s="15">
        <v>6</v>
      </c>
      <c r="I859" s="82" t="str">
        <f t="shared" si="272"/>
        <v>갈바점검구450*450EA</v>
      </c>
      <c r="J859" s="52"/>
      <c r="K859" s="52" t="str">
        <f>IF(J859="","",TRUNC(J859*$H859,0))</f>
        <v/>
      </c>
      <c r="L859" s="52"/>
      <c r="M859" s="52" t="str">
        <f>IF(L859="","",TRUNC(L859*$H859,0))</f>
        <v/>
      </c>
      <c r="N859" s="52"/>
      <c r="O859" s="52" t="str">
        <f>IF(N859="","",TRUNC(N859*$H859,0))</f>
        <v/>
      </c>
      <c r="P859" s="52">
        <f>SUM(K859,M859,O859)</f>
        <v>0</v>
      </c>
      <c r="Q859" s="74"/>
      <c r="R859" s="75" t="str">
        <f>"제"&amp;VLOOKUP($I:$I,[4]목록!$A:$M,2,FALSE)&amp;"호표"</f>
        <v>제143호표</v>
      </c>
      <c r="S859" s="83"/>
      <c r="T859" s="84"/>
      <c r="U859" s="84"/>
      <c r="X859" s="2"/>
      <c r="Y859" s="130" t="s">
        <v>800</v>
      </c>
    </row>
    <row r="860" spans="1:26" ht="18.75" customHeight="1">
      <c r="A860" s="7"/>
      <c r="B860" s="206" t="s">
        <v>803</v>
      </c>
      <c r="C860" s="87"/>
      <c r="D860" s="10" t="s">
        <v>216</v>
      </c>
      <c r="E860" s="8"/>
      <c r="F860" s="10" t="s">
        <v>456</v>
      </c>
      <c r="G860" s="7" t="s">
        <v>50</v>
      </c>
      <c r="H860" s="15">
        <v>99.82</v>
      </c>
      <c r="I860" s="82" t="str">
        <f t="shared" ref="I860:I866" si="276">CONCATENATE(D860,F860,G860)</f>
        <v>ST'L 각파이프구조틀ㅁ-30*30*1.4T(S),@450㎡</v>
      </c>
      <c r="J860" s="52"/>
      <c r="K860" s="52" t="str">
        <f t="shared" si="273"/>
        <v/>
      </c>
      <c r="L860" s="52"/>
      <c r="M860" s="52" t="str">
        <f t="shared" si="274"/>
        <v/>
      </c>
      <c r="N860" s="52"/>
      <c r="O860" s="52" t="str">
        <f t="shared" si="275"/>
        <v/>
      </c>
      <c r="P860" s="52">
        <f t="shared" ref="P860:P866" si="277">SUM(K860,M860,O860)</f>
        <v>0</v>
      </c>
      <c r="Q860" s="74"/>
      <c r="R860" s="75" t="str">
        <f>"제"&amp;VLOOKUP($I:$I,[4]목록!$A:$M,2,FALSE)&amp;"호표"</f>
        <v>제120호표</v>
      </c>
      <c r="S860" s="83"/>
      <c r="T860" s="84"/>
      <c r="U860" s="84"/>
      <c r="X860" s="2"/>
      <c r="Y860" s="130" t="s">
        <v>794</v>
      </c>
    </row>
    <row r="861" spans="1:26" ht="18.75" customHeight="1">
      <c r="A861" s="7"/>
      <c r="B861" s="206" t="s">
        <v>803</v>
      </c>
      <c r="C861" s="87"/>
      <c r="D861" s="10" t="s">
        <v>1013</v>
      </c>
      <c r="E861" s="8"/>
      <c r="F861" s="17" t="s">
        <v>755</v>
      </c>
      <c r="G861" s="7" t="s">
        <v>20</v>
      </c>
      <c r="H861" s="15">
        <v>61.8</v>
      </c>
      <c r="I861" s="82" t="str">
        <f t="shared" si="276"/>
        <v>간접등박스(도장포함)갈바1.6T,W(20+20+200+200+10+40)m</v>
      </c>
      <c r="J861" s="52"/>
      <c r="K861" s="52" t="str">
        <f t="shared" si="273"/>
        <v/>
      </c>
      <c r="L861" s="52"/>
      <c r="M861" s="52" t="str">
        <f t="shared" si="274"/>
        <v/>
      </c>
      <c r="N861" s="52"/>
      <c r="O861" s="52" t="str">
        <f t="shared" si="275"/>
        <v/>
      </c>
      <c r="P861" s="52">
        <f t="shared" si="277"/>
        <v>0</v>
      </c>
      <c r="Q861" s="74"/>
      <c r="R861" s="75" t="str">
        <f>"제"&amp;VLOOKUP($I:$I,[4]목록!$A:$M,2,FALSE)&amp;"호표"</f>
        <v>제164호표</v>
      </c>
      <c r="S861" s="83"/>
      <c r="T861" s="84"/>
      <c r="U861" s="84"/>
      <c r="X861" s="2"/>
      <c r="Y861" s="130" t="s">
        <v>795</v>
      </c>
    </row>
    <row r="862" spans="1:26" ht="18.75" customHeight="1">
      <c r="A862" s="7"/>
      <c r="B862" s="206"/>
      <c r="C862" s="87"/>
      <c r="D862" s="10" t="s">
        <v>1471</v>
      </c>
      <c r="E862" s="8"/>
      <c r="F862" s="17"/>
      <c r="G862" s="7" t="s">
        <v>21</v>
      </c>
      <c r="H862" s="15">
        <v>62</v>
      </c>
      <c r="I862" s="82" t="str">
        <f t="shared" si="276"/>
        <v>라인디퓨저 하우징EA</v>
      </c>
      <c r="J862" s="52"/>
      <c r="K862" s="52" t="str">
        <f t="shared" si="273"/>
        <v/>
      </c>
      <c r="L862" s="52"/>
      <c r="M862" s="52" t="str">
        <f t="shared" si="274"/>
        <v/>
      </c>
      <c r="N862" s="52"/>
      <c r="O862" s="52" t="str">
        <f t="shared" si="275"/>
        <v/>
      </c>
      <c r="P862" s="52">
        <f t="shared" si="277"/>
        <v>0</v>
      </c>
      <c r="Q862" s="74"/>
      <c r="R862" s="75"/>
      <c r="S862" s="83"/>
      <c r="T862" s="84"/>
      <c r="U862" s="84"/>
      <c r="X862" s="2"/>
      <c r="Y862" s="130" t="s">
        <v>1473</v>
      </c>
    </row>
    <row r="863" spans="1:26" ht="18.75" customHeight="1">
      <c r="A863" s="7"/>
      <c r="B863" s="206"/>
      <c r="C863" s="87"/>
      <c r="D863" s="10" t="s">
        <v>220</v>
      </c>
      <c r="E863" s="8"/>
      <c r="F863" s="17" t="s">
        <v>221</v>
      </c>
      <c r="G863" s="7" t="s">
        <v>19</v>
      </c>
      <c r="H863" s="15">
        <v>44.59</v>
      </c>
      <c r="I863" s="192" t="str">
        <f t="shared" si="276"/>
        <v>합판보강T=9*1PLY㎡</v>
      </c>
      <c r="J863" s="52"/>
      <c r="K863" s="52" t="str">
        <f t="shared" si="273"/>
        <v/>
      </c>
      <c r="L863" s="52"/>
      <c r="M863" s="52" t="str">
        <f t="shared" si="274"/>
        <v/>
      </c>
      <c r="N863" s="52"/>
      <c r="O863" s="52" t="str">
        <f t="shared" si="275"/>
        <v/>
      </c>
      <c r="P863" s="52">
        <f t="shared" si="277"/>
        <v>0</v>
      </c>
      <c r="Q863" s="74"/>
      <c r="R863" s="75" t="str">
        <f>"제"&amp;VLOOKUP($I:$I,[4]목록!$A:$M,2,FALSE)&amp;"호표"</f>
        <v>제80호표</v>
      </c>
      <c r="S863" s="83"/>
      <c r="T863" s="84"/>
      <c r="U863" s="84"/>
      <c r="X863" s="2"/>
      <c r="Y863" s="130" t="s">
        <v>796</v>
      </c>
    </row>
    <row r="864" spans="1:26" ht="18.75" customHeight="1">
      <c r="A864" s="7"/>
      <c r="B864" s="206"/>
      <c r="C864" s="87"/>
      <c r="D864" s="10" t="s">
        <v>346</v>
      </c>
      <c r="E864" s="8"/>
      <c r="F864" s="17" t="s">
        <v>252</v>
      </c>
      <c r="G864" s="7" t="s">
        <v>19</v>
      </c>
      <c r="H864" s="15">
        <v>44.59</v>
      </c>
      <c r="I864" s="192" t="str">
        <f t="shared" si="276"/>
        <v>MDF 취부고밀도 MDF 9T㎡</v>
      </c>
      <c r="J864" s="52"/>
      <c r="K864" s="52" t="str">
        <f t="shared" si="273"/>
        <v/>
      </c>
      <c r="L864" s="52"/>
      <c r="M864" s="52" t="str">
        <f t="shared" si="274"/>
        <v/>
      </c>
      <c r="N864" s="52"/>
      <c r="O864" s="52" t="str">
        <f t="shared" si="275"/>
        <v/>
      </c>
      <c r="P864" s="52">
        <f t="shared" si="277"/>
        <v>0</v>
      </c>
      <c r="Q864" s="74"/>
      <c r="R864" s="75" t="str">
        <f>"제"&amp;VLOOKUP($I:$I,[4]목록!$A:$M,2,FALSE)&amp;"호표"</f>
        <v>제84호표</v>
      </c>
      <c r="S864" s="83"/>
      <c r="T864" s="84"/>
      <c r="U864" s="84"/>
      <c r="X864" s="2"/>
      <c r="Y864" s="130" t="s">
        <v>796</v>
      </c>
    </row>
    <row r="865" spans="1:25" ht="18.75" customHeight="1">
      <c r="A865" s="7"/>
      <c r="B865" s="206"/>
      <c r="C865" s="87"/>
      <c r="D865" s="10" t="s">
        <v>1504</v>
      </c>
      <c r="E865" s="8"/>
      <c r="F865" s="17" t="s">
        <v>788</v>
      </c>
      <c r="G865" s="7" t="s">
        <v>19</v>
      </c>
      <c r="H865" s="15">
        <v>26.94</v>
      </c>
      <c r="I865" s="192" t="str">
        <f t="shared" si="276"/>
        <v>격자메탈 그리드갈바,T=1.6㎡</v>
      </c>
      <c r="J865" s="52"/>
      <c r="K865" s="52" t="str">
        <f t="shared" si="273"/>
        <v/>
      </c>
      <c r="L865" s="52"/>
      <c r="M865" s="52" t="str">
        <f t="shared" si="274"/>
        <v/>
      </c>
      <c r="N865" s="52"/>
      <c r="O865" s="52" t="str">
        <f t="shared" si="275"/>
        <v/>
      </c>
      <c r="P865" s="52">
        <f t="shared" si="277"/>
        <v>0</v>
      </c>
      <c r="Q865" s="74"/>
      <c r="R865" s="75" t="str">
        <f>"제"&amp;VLOOKUP($I:$I,[4]목록!$A:$M,2,FALSE)&amp;"호표"</f>
        <v>제131호표</v>
      </c>
      <c r="S865" s="83"/>
      <c r="T865" s="84"/>
      <c r="U865" s="84"/>
      <c r="X865" s="2"/>
      <c r="Y865" s="130" t="s">
        <v>797</v>
      </c>
    </row>
    <row r="866" spans="1:25" ht="18.75" customHeight="1">
      <c r="A866" s="7"/>
      <c r="B866" s="206"/>
      <c r="C866" s="87"/>
      <c r="D866" s="10" t="s">
        <v>54</v>
      </c>
      <c r="E866" s="8"/>
      <c r="F866" s="10" t="s">
        <v>789</v>
      </c>
      <c r="G866" s="7" t="s">
        <v>19</v>
      </c>
      <c r="H866" s="15">
        <v>71.53</v>
      </c>
      <c r="I866" s="192" t="str">
        <f t="shared" si="276"/>
        <v>인테리어 필름 붙임SH-05㎡</v>
      </c>
      <c r="J866" s="52"/>
      <c r="K866" s="52" t="str">
        <f t="shared" si="273"/>
        <v/>
      </c>
      <c r="L866" s="52"/>
      <c r="M866" s="52" t="str">
        <f t="shared" si="274"/>
        <v/>
      </c>
      <c r="N866" s="52"/>
      <c r="O866" s="52" t="str">
        <f t="shared" si="275"/>
        <v/>
      </c>
      <c r="P866" s="52">
        <f t="shared" si="277"/>
        <v>0</v>
      </c>
      <c r="Q866" s="74"/>
      <c r="R866" s="75" t="str">
        <f>"제"&amp;VLOOKUP($I:$I,[4]목록!$A:$M,2,FALSE)&amp;"호표"</f>
        <v>제208호표</v>
      </c>
      <c r="S866" s="83"/>
      <c r="T866" s="84"/>
      <c r="U866" s="84"/>
      <c r="X866" s="2"/>
      <c r="Y866" s="130" t="s">
        <v>801</v>
      </c>
    </row>
    <row r="867" spans="1:25" ht="18.75" customHeight="1">
      <c r="A867" s="7"/>
      <c r="B867" s="206"/>
      <c r="C867" s="87"/>
      <c r="D867" s="10" t="s">
        <v>1012</v>
      </c>
      <c r="E867" s="8"/>
      <c r="F867" s="9" t="s">
        <v>804</v>
      </c>
      <c r="G867" s="7" t="s">
        <v>20</v>
      </c>
      <c r="H867" s="15">
        <v>15.11</v>
      </c>
      <c r="I867" s="192" t="str">
        <f>CONCATENATE(D867,F867,G867)</f>
        <v>석재 마감면 간접등박스(도장포함)갈바1.6T,W(20+350+300+200+10+40)m</v>
      </c>
      <c r="J867" s="52"/>
      <c r="K867" s="52" t="str">
        <f>IF(J867="","",TRUNC(J867*$H867,0))</f>
        <v/>
      </c>
      <c r="L867" s="52"/>
      <c r="M867" s="52" t="str">
        <f>IF(L867="","",TRUNC(L867*$H867,0))</f>
        <v/>
      </c>
      <c r="N867" s="52"/>
      <c r="O867" s="52" t="str">
        <f>IF(N867="","",TRUNC(N867*$H867,0))</f>
        <v/>
      </c>
      <c r="P867" s="52">
        <f>SUM(K867,M867,O867)</f>
        <v>0</v>
      </c>
      <c r="Q867" s="74"/>
      <c r="R867" s="75" t="str">
        <f>"제"&amp;VLOOKUP($I:$I,[4]목록!$A:$M,2,FALSE)&amp;"호표"</f>
        <v>제165호표</v>
      </c>
      <c r="S867" s="83"/>
      <c r="T867" s="84"/>
      <c r="U867" s="84"/>
      <c r="X867" s="2"/>
      <c r="Y867" s="130">
        <v>15.11</v>
      </c>
    </row>
    <row r="868" spans="1:25" ht="18.75" customHeight="1">
      <c r="A868" s="7"/>
      <c r="B868" s="206"/>
      <c r="C868" s="87"/>
      <c r="D868" s="10" t="s">
        <v>435</v>
      </c>
      <c r="E868" s="8"/>
      <c r="F868" s="17" t="s">
        <v>436</v>
      </c>
      <c r="G868" s="7" t="s">
        <v>19</v>
      </c>
      <c r="H868" s="15">
        <v>135.58000000000001</v>
      </c>
      <c r="I868" s="192" t="str">
        <f t="shared" ref="I868:I873" si="278">CONCATENATE(D868,F868,G868)</f>
        <v>도장 바탕만들기(ALL PUTTY)천정면(석고보드,합판면)㎡</v>
      </c>
      <c r="J868" s="52"/>
      <c r="K868" s="52" t="str">
        <f t="shared" si="273"/>
        <v/>
      </c>
      <c r="L868" s="52"/>
      <c r="M868" s="52" t="str">
        <f t="shared" si="274"/>
        <v/>
      </c>
      <c r="N868" s="52"/>
      <c r="O868" s="52" t="str">
        <f t="shared" si="275"/>
        <v/>
      </c>
      <c r="P868" s="52">
        <f t="shared" ref="P868:P872" si="279">SUM(K868,M868,O868)</f>
        <v>0</v>
      </c>
      <c r="Q868" s="74"/>
      <c r="R868" s="75" t="str">
        <f>"제"&amp;VLOOKUP($I:$I,[4]목록!$A:$M,2,FALSE)&amp;"호표"</f>
        <v>제214호표</v>
      </c>
      <c r="S868" s="83"/>
      <c r="T868" s="84"/>
      <c r="U868" s="84"/>
      <c r="X868" s="2"/>
      <c r="Y868" s="130" t="s">
        <v>799</v>
      </c>
    </row>
    <row r="869" spans="1:25" ht="18.75" customHeight="1">
      <c r="A869" s="7"/>
      <c r="B869" s="206"/>
      <c r="C869" s="87"/>
      <c r="D869" s="10" t="s">
        <v>433</v>
      </c>
      <c r="E869" s="8"/>
      <c r="F869" s="17" t="s">
        <v>434</v>
      </c>
      <c r="G869" s="7" t="s">
        <v>19</v>
      </c>
      <c r="H869" s="15">
        <v>135.58000000000001</v>
      </c>
      <c r="I869" s="192" t="str">
        <f>CONCATENATE(D869,F869,G869)</f>
        <v>PAINT(PT-01)지정V.P. 천정면㎡</v>
      </c>
      <c r="J869" s="52"/>
      <c r="K869" s="52" t="str">
        <f t="shared" si="273"/>
        <v/>
      </c>
      <c r="L869" s="52"/>
      <c r="M869" s="52" t="str">
        <f t="shared" si="274"/>
        <v/>
      </c>
      <c r="N869" s="52"/>
      <c r="O869" s="52" t="str">
        <f t="shared" si="275"/>
        <v/>
      </c>
      <c r="P869" s="52">
        <f>SUM(K869,M869,O869)</f>
        <v>0</v>
      </c>
      <c r="Q869" s="74"/>
      <c r="R869" s="75" t="str">
        <f>"제"&amp;VLOOKUP($I:$I,[4]목록!$A:$M,2,FALSE)&amp;"호표"</f>
        <v>제225호표</v>
      </c>
      <c r="S869" s="83"/>
      <c r="T869" s="84"/>
      <c r="U869" s="84"/>
      <c r="X869" s="2"/>
      <c r="Y869" s="130" t="s">
        <v>799</v>
      </c>
    </row>
    <row r="870" spans="1:25" ht="18.75" customHeight="1">
      <c r="A870" s="7"/>
      <c r="B870" s="206" t="s">
        <v>1008</v>
      </c>
      <c r="C870" s="87"/>
      <c r="D870" s="10" t="s">
        <v>468</v>
      </c>
      <c r="E870" s="8"/>
      <c r="F870" s="17" t="s">
        <v>481</v>
      </c>
      <c r="G870" s="7" t="s">
        <v>19</v>
      </c>
      <c r="H870" s="15">
        <v>37.270000000000003</v>
      </c>
      <c r="I870" s="192" t="str">
        <f t="shared" si="278"/>
        <v>흡음뿜칠뿜칠-9㎜(시공비 포함)㎡</v>
      </c>
      <c r="J870" s="52"/>
      <c r="K870" s="52" t="str">
        <f t="shared" ref="K870" si="280">IF(J870="","",TRUNC(J870*$H870,0))</f>
        <v/>
      </c>
      <c r="L870" s="52"/>
      <c r="M870" s="52" t="str">
        <f t="shared" ref="M870" si="281">IF(L870="","",TRUNC(L870*$H870,0))</f>
        <v/>
      </c>
      <c r="N870" s="52"/>
      <c r="O870" s="52" t="str">
        <f t="shared" ref="O870" si="282">IF(N870="","",TRUNC(N870*$H870,0))</f>
        <v/>
      </c>
      <c r="P870" s="52">
        <f>SUM(K870,M870,O870)</f>
        <v>0</v>
      </c>
      <c r="Q870" s="74"/>
      <c r="R870" s="75" t="str">
        <f>"단가"&amp;VLOOKUP($I:$I,[4]단가!$A:$B,2,FALSE)&amp;"번"</f>
        <v>단가125번</v>
      </c>
      <c r="S870" s="83"/>
      <c r="T870" s="84"/>
      <c r="U870" s="84"/>
      <c r="X870" s="2"/>
      <c r="Y870" s="130">
        <v>37.270000000000003</v>
      </c>
    </row>
    <row r="871" spans="1:25" ht="18.75" customHeight="1">
      <c r="A871" s="7"/>
      <c r="B871" s="206" t="s">
        <v>1008</v>
      </c>
      <c r="C871" s="87"/>
      <c r="D871" s="10" t="s">
        <v>1009</v>
      </c>
      <c r="E871" s="8"/>
      <c r="F871" s="17" t="s">
        <v>434</v>
      </c>
      <c r="G871" s="7" t="s">
        <v>19</v>
      </c>
      <c r="H871" s="15">
        <v>37.270000000000003</v>
      </c>
      <c r="I871" s="192" t="str">
        <f t="shared" si="278"/>
        <v>PAINT(PT-02)지정V.P. 천정면㎡</v>
      </c>
      <c r="J871" s="52"/>
      <c r="K871" s="52" t="str">
        <f t="shared" si="273"/>
        <v/>
      </c>
      <c r="L871" s="52"/>
      <c r="M871" s="52" t="str">
        <f t="shared" si="274"/>
        <v/>
      </c>
      <c r="N871" s="52"/>
      <c r="O871" s="52" t="str">
        <f t="shared" si="275"/>
        <v/>
      </c>
      <c r="P871" s="52">
        <f t="shared" si="279"/>
        <v>0</v>
      </c>
      <c r="Q871" s="74"/>
      <c r="R871" s="75" t="str">
        <f>"제"&amp;VLOOKUP($I:$I,[4]목록!$A:$M,2,FALSE)&amp;"호표"</f>
        <v>제226호표</v>
      </c>
      <c r="S871" s="83"/>
      <c r="T871" s="84"/>
      <c r="U871" s="84"/>
      <c r="X871" s="2"/>
      <c r="Y871" s="130">
        <v>37.270000000000003</v>
      </c>
    </row>
    <row r="872" spans="1:25" ht="18.75" customHeight="1">
      <c r="A872" s="7"/>
      <c r="B872" s="206"/>
      <c r="C872" s="87"/>
      <c r="D872" s="10" t="s">
        <v>559</v>
      </c>
      <c r="E872" s="8"/>
      <c r="F872" s="10" t="s">
        <v>512</v>
      </c>
      <c r="G872" s="7" t="s">
        <v>19</v>
      </c>
      <c r="H872" s="15">
        <v>37.270000000000003</v>
      </c>
      <c r="I872" s="192" t="str">
        <f t="shared" si="278"/>
        <v>ST'L 각파이프천장보강구조틀ㅁ-30*30*1.4T(S),@900㎡</v>
      </c>
      <c r="J872" s="52"/>
      <c r="K872" s="52" t="str">
        <f t="shared" si="273"/>
        <v/>
      </c>
      <c r="L872" s="52"/>
      <c r="M872" s="52" t="str">
        <f t="shared" si="274"/>
        <v/>
      </c>
      <c r="N872" s="52"/>
      <c r="O872" s="52" t="str">
        <f t="shared" si="275"/>
        <v/>
      </c>
      <c r="P872" s="52">
        <f t="shared" si="279"/>
        <v>0</v>
      </c>
      <c r="Q872" s="74"/>
      <c r="R872" s="75" t="str">
        <f>"제"&amp;VLOOKUP($I:$I,[4]목록!$A:$M,2,FALSE)&amp;"호표"</f>
        <v>제119호표</v>
      </c>
      <c r="S872" s="83"/>
      <c r="T872" s="84"/>
      <c r="U872" s="84"/>
      <c r="X872" s="2"/>
      <c r="Y872" s="130">
        <v>37.270000000000003</v>
      </c>
    </row>
    <row r="873" spans="1:25" ht="18.75" customHeight="1">
      <c r="A873" s="7"/>
      <c r="B873" s="206"/>
      <c r="C873" s="87"/>
      <c r="D873" s="10" t="s">
        <v>991</v>
      </c>
      <c r="E873" s="8"/>
      <c r="F873" s="17" t="s">
        <v>472</v>
      </c>
      <c r="G873" s="7" t="s">
        <v>19</v>
      </c>
      <c r="H873" s="15">
        <v>37.270000000000003</v>
      </c>
      <c r="I873" s="192" t="str">
        <f t="shared" si="278"/>
        <v>스크린 루버30*150㎡</v>
      </c>
      <c r="J873" s="52"/>
      <c r="K873" s="52" t="str">
        <f t="shared" si="273"/>
        <v/>
      </c>
      <c r="L873" s="52"/>
      <c r="M873" s="52" t="str">
        <f t="shared" si="274"/>
        <v/>
      </c>
      <c r="N873" s="52"/>
      <c r="O873" s="52" t="str">
        <f t="shared" si="275"/>
        <v/>
      </c>
      <c r="P873" s="52">
        <f>SUM(K873,M873,O873)</f>
        <v>0</v>
      </c>
      <c r="Q873" s="74"/>
      <c r="R873" s="75" t="str">
        <f>"단가"&amp;VLOOKUP($I:$I,[4]단가!$A:$B,2,FALSE)&amp;"번"</f>
        <v>단가251번</v>
      </c>
      <c r="S873" s="83"/>
      <c r="T873" s="84"/>
      <c r="U873" s="84"/>
      <c r="X873" s="2"/>
      <c r="Y873" s="130">
        <v>37.270000000000003</v>
      </c>
    </row>
    <row r="874" spans="1:25" ht="18.75" customHeight="1">
      <c r="A874" s="7"/>
      <c r="B874" s="206"/>
      <c r="C874" s="87"/>
      <c r="D874" s="10" t="s">
        <v>1011</v>
      </c>
      <c r="E874" s="8"/>
      <c r="F874" s="17" t="s">
        <v>802</v>
      </c>
      <c r="G874" s="7" t="s">
        <v>20</v>
      </c>
      <c r="H874" s="15">
        <v>10</v>
      </c>
      <c r="I874" s="192" t="str">
        <f t="shared" ref="I874:I888" si="283">CONCATENATE(D874,F874,G874)</f>
        <v>전동커튼 박스(도장포함)갈바1.6T,W(20+200+300+20+300+20)m</v>
      </c>
      <c r="J874" s="52"/>
      <c r="K874" s="52" t="str">
        <f t="shared" si="273"/>
        <v/>
      </c>
      <c r="L874" s="52"/>
      <c r="M874" s="52" t="str">
        <f t="shared" si="274"/>
        <v/>
      </c>
      <c r="N874" s="52"/>
      <c r="O874" s="52" t="str">
        <f t="shared" si="275"/>
        <v/>
      </c>
      <c r="P874" s="52">
        <f>SUM(K874,M874,O874)</f>
        <v>0</v>
      </c>
      <c r="Q874" s="74"/>
      <c r="R874" s="75" t="str">
        <f>"제"&amp;VLOOKUP($I:$I,[4]목록!$A:$M,2,FALSE)&amp;"호표"</f>
        <v>제166호표</v>
      </c>
      <c r="S874" s="83"/>
      <c r="T874" s="84"/>
      <c r="U874" s="84"/>
      <c r="X874" s="2"/>
      <c r="Y874" s="130">
        <v>10</v>
      </c>
    </row>
    <row r="875" spans="1:25" ht="18.75" customHeight="1">
      <c r="A875" s="7"/>
      <c r="B875" s="206"/>
      <c r="C875" s="87"/>
      <c r="D875" s="10" t="s">
        <v>790</v>
      </c>
      <c r="E875" s="8"/>
      <c r="F875" s="17"/>
      <c r="G875" s="7" t="s">
        <v>20</v>
      </c>
      <c r="H875" s="15">
        <v>10</v>
      </c>
      <c r="I875" s="192" t="str">
        <f t="shared" si="283"/>
        <v>전동커튼m</v>
      </c>
      <c r="J875" s="52"/>
      <c r="K875" s="52" t="str">
        <f t="shared" ref="K875" si="284">IF(J875="","",TRUNC(J875*$H875,0))</f>
        <v/>
      </c>
      <c r="L875" s="52"/>
      <c r="M875" s="52" t="str">
        <f t="shared" ref="M875" si="285">IF(L875="","",TRUNC(L875*$H875,0))</f>
        <v/>
      </c>
      <c r="N875" s="52"/>
      <c r="O875" s="52" t="str">
        <f t="shared" ref="O875" si="286">IF(N875="","",TRUNC(N875*$H875,0))</f>
        <v/>
      </c>
      <c r="P875" s="52">
        <f>SUM(K875,M875,O875)</f>
        <v>0</v>
      </c>
      <c r="Q875" s="74"/>
      <c r="R875" s="75" t="str">
        <f>"단가"&amp;VLOOKUP($I:$I,[4]단가!$A:$B,2,FALSE)&amp;"번"</f>
        <v>단가260번</v>
      </c>
      <c r="S875" s="83"/>
      <c r="T875" s="84"/>
      <c r="U875" s="84"/>
      <c r="X875" s="2"/>
      <c r="Y875" s="130">
        <v>10</v>
      </c>
    </row>
    <row r="876" spans="1:25" ht="18.75" customHeight="1">
      <c r="A876" s="7"/>
      <c r="B876" s="206" t="s">
        <v>1010</v>
      </c>
      <c r="C876" s="87"/>
      <c r="D876" s="10" t="s">
        <v>473</v>
      </c>
      <c r="E876" s="8"/>
      <c r="F876" s="10" t="s">
        <v>474</v>
      </c>
      <c r="G876" s="7" t="s">
        <v>20</v>
      </c>
      <c r="H876" s="15">
        <v>6.23</v>
      </c>
      <c r="I876" s="192" t="str">
        <f t="shared" si="283"/>
        <v>레일조명 파이프보강ㅁ-30*30, 도장포함m</v>
      </c>
      <c r="J876" s="52"/>
      <c r="K876" s="52" t="str">
        <f t="shared" si="273"/>
        <v/>
      </c>
      <c r="L876" s="52"/>
      <c r="M876" s="52" t="str">
        <f t="shared" si="274"/>
        <v/>
      </c>
      <c r="N876" s="52"/>
      <c r="O876" s="52" t="str">
        <f t="shared" si="275"/>
        <v/>
      </c>
      <c r="P876" s="52">
        <f>SUM(K876,M876,O876)</f>
        <v>0</v>
      </c>
      <c r="Q876" s="74"/>
      <c r="R876" s="75" t="str">
        <f>"제"&amp;VLOOKUP($I:$I,[4]목록!$A:$M,2,FALSE)&amp;"호표"</f>
        <v>제121호표</v>
      </c>
      <c r="S876" s="83"/>
      <c r="T876" s="84"/>
      <c r="U876" s="84"/>
      <c r="X876" s="2"/>
      <c r="Y876" s="130">
        <v>6.23</v>
      </c>
    </row>
    <row r="877" spans="1:25" ht="18.75" customHeight="1">
      <c r="A877" s="7"/>
      <c r="B877" s="206"/>
      <c r="C877" s="87"/>
      <c r="D877" s="10" t="s">
        <v>422</v>
      </c>
      <c r="E877" s="8"/>
      <c r="F877" s="17" t="s">
        <v>791</v>
      </c>
      <c r="G877" s="7" t="s">
        <v>19</v>
      </c>
      <c r="H877" s="15">
        <v>96.62</v>
      </c>
      <c r="I877" s="82" t="str">
        <f t="shared" si="283"/>
        <v>방화셔터기계, 가이드레일 일체 포함㎡</v>
      </c>
      <c r="J877" s="52"/>
      <c r="K877" s="52" t="str">
        <f t="shared" si="273"/>
        <v/>
      </c>
      <c r="L877" s="52"/>
      <c r="M877" s="52" t="str">
        <f t="shared" si="274"/>
        <v/>
      </c>
      <c r="N877" s="52"/>
      <c r="O877" s="52" t="str">
        <f t="shared" si="275"/>
        <v/>
      </c>
      <c r="P877" s="52">
        <f>SUM(K877,M877,O877)</f>
        <v>0</v>
      </c>
      <c r="Q877" s="74"/>
      <c r="R877" s="75" t="str">
        <f>"단가"&amp;VLOOKUP($I:$I,[4]단가!$A:$B,2,FALSE)&amp;"번"</f>
        <v>단가73번</v>
      </c>
      <c r="S877" s="83"/>
      <c r="T877" s="84"/>
      <c r="U877" s="84"/>
      <c r="X877" s="2"/>
      <c r="Y877" s="130" t="s">
        <v>798</v>
      </c>
    </row>
    <row r="878" spans="1:25" ht="18.75" customHeight="1">
      <c r="A878" s="7"/>
      <c r="B878" s="209"/>
      <c r="C878" s="87"/>
      <c r="D878" s="10"/>
      <c r="E878" s="8"/>
      <c r="F878" s="17"/>
      <c r="G878" s="7"/>
      <c r="H878" s="15"/>
      <c r="I878" s="82" t="str">
        <f t="shared" si="283"/>
        <v/>
      </c>
      <c r="J878" s="52"/>
      <c r="K878" s="52"/>
      <c r="L878" s="52"/>
      <c r="M878" s="52"/>
      <c r="N878" s="52"/>
      <c r="O878" s="52"/>
      <c r="P878" s="52"/>
      <c r="Q878" s="74"/>
      <c r="R878" s="75"/>
      <c r="S878" s="83"/>
      <c r="T878" s="84"/>
      <c r="U878" s="84"/>
      <c r="X878" s="105"/>
      <c r="Y878" s="106"/>
    </row>
    <row r="879" spans="1:25" ht="18.75" customHeight="1">
      <c r="A879" s="7"/>
      <c r="B879" s="209"/>
      <c r="C879" s="87"/>
      <c r="D879" s="10"/>
      <c r="E879" s="8"/>
      <c r="F879" s="17"/>
      <c r="G879" s="7"/>
      <c r="H879" s="15"/>
      <c r="I879" s="82" t="str">
        <f t="shared" si="283"/>
        <v/>
      </c>
      <c r="J879" s="52"/>
      <c r="K879" s="52"/>
      <c r="L879" s="52"/>
      <c r="M879" s="52"/>
      <c r="N879" s="52"/>
      <c r="O879" s="52"/>
      <c r="P879" s="52"/>
      <c r="Q879" s="74"/>
      <c r="R879" s="75"/>
      <c r="S879" s="83"/>
      <c r="T879" s="84"/>
      <c r="U879" s="84"/>
      <c r="X879" s="105"/>
      <c r="Y879" s="106"/>
    </row>
    <row r="880" spans="1:25" ht="18.75" customHeight="1">
      <c r="A880" s="7"/>
      <c r="B880" s="209"/>
      <c r="C880" s="87"/>
      <c r="D880" s="10"/>
      <c r="E880" s="8"/>
      <c r="F880" s="17"/>
      <c r="G880" s="7"/>
      <c r="H880" s="15"/>
      <c r="I880" s="82" t="str">
        <f t="shared" si="283"/>
        <v/>
      </c>
      <c r="J880" s="52"/>
      <c r="K880" s="52"/>
      <c r="L880" s="52"/>
      <c r="M880" s="52"/>
      <c r="N880" s="52"/>
      <c r="O880" s="52"/>
      <c r="P880" s="52"/>
      <c r="Q880" s="74"/>
      <c r="R880" s="75"/>
      <c r="S880" s="83"/>
      <c r="T880" s="84"/>
      <c r="U880" s="84"/>
      <c r="X880" s="105"/>
      <c r="Y880" s="106"/>
    </row>
    <row r="881" spans="1:26" ht="18.75" customHeight="1">
      <c r="A881" s="7"/>
      <c r="B881" s="209"/>
      <c r="C881" s="87"/>
      <c r="D881" s="10"/>
      <c r="E881" s="8"/>
      <c r="F881" s="17"/>
      <c r="G881" s="7"/>
      <c r="H881" s="15"/>
      <c r="I881" s="82" t="str">
        <f t="shared" si="283"/>
        <v/>
      </c>
      <c r="J881" s="52"/>
      <c r="K881" s="52"/>
      <c r="L881" s="52"/>
      <c r="M881" s="52"/>
      <c r="N881" s="52"/>
      <c r="O881" s="52"/>
      <c r="P881" s="52"/>
      <c r="Q881" s="74"/>
      <c r="R881" s="75"/>
      <c r="S881" s="83"/>
      <c r="T881" s="84"/>
      <c r="U881" s="84"/>
      <c r="X881" s="105"/>
      <c r="Y881" s="106"/>
    </row>
    <row r="882" spans="1:26" ht="18.75" customHeight="1">
      <c r="A882" s="7"/>
      <c r="B882" s="209"/>
      <c r="C882" s="87"/>
      <c r="D882" s="10"/>
      <c r="E882" s="8"/>
      <c r="F882" s="17"/>
      <c r="G882" s="7"/>
      <c r="H882" s="15"/>
      <c r="I882" s="82" t="str">
        <f t="shared" si="283"/>
        <v/>
      </c>
      <c r="J882" s="52"/>
      <c r="K882" s="52"/>
      <c r="L882" s="52"/>
      <c r="M882" s="52"/>
      <c r="N882" s="52"/>
      <c r="O882" s="52"/>
      <c r="P882" s="52"/>
      <c r="Q882" s="74"/>
      <c r="R882" s="75"/>
      <c r="S882" s="83"/>
      <c r="T882" s="84"/>
      <c r="U882" s="84"/>
      <c r="X882" s="105"/>
      <c r="Y882" s="106"/>
    </row>
    <row r="883" spans="1:26" ht="18.75" customHeight="1">
      <c r="A883" s="7"/>
      <c r="B883" s="209"/>
      <c r="C883" s="87"/>
      <c r="D883" s="10"/>
      <c r="E883" s="8"/>
      <c r="F883" s="17"/>
      <c r="G883" s="7"/>
      <c r="H883" s="15"/>
      <c r="I883" s="82" t="str">
        <f>CONCATENATE(D883,F883,G883)</f>
        <v/>
      </c>
      <c r="J883" s="52"/>
      <c r="K883" s="52"/>
      <c r="L883" s="52"/>
      <c r="M883" s="52"/>
      <c r="N883" s="52"/>
      <c r="O883" s="52"/>
      <c r="P883" s="52"/>
      <c r="Q883" s="74"/>
      <c r="R883" s="75"/>
      <c r="S883" s="83"/>
      <c r="T883" s="84"/>
      <c r="U883" s="84"/>
      <c r="X883" s="105"/>
      <c r="Y883" s="106"/>
    </row>
    <row r="884" spans="1:26" ht="18.75" customHeight="1">
      <c r="A884" s="7"/>
      <c r="B884" s="209"/>
      <c r="C884" s="87"/>
      <c r="D884" s="10"/>
      <c r="E884" s="8"/>
      <c r="F884" s="17"/>
      <c r="G884" s="7"/>
      <c r="H884" s="15"/>
      <c r="I884" s="82" t="str">
        <f>CONCATENATE(D884,F884,G884)</f>
        <v/>
      </c>
      <c r="J884" s="52"/>
      <c r="K884" s="52"/>
      <c r="L884" s="52"/>
      <c r="M884" s="52"/>
      <c r="N884" s="52"/>
      <c r="O884" s="52"/>
      <c r="P884" s="52"/>
      <c r="Q884" s="74"/>
      <c r="R884" s="75"/>
      <c r="S884" s="83"/>
      <c r="T884" s="84"/>
      <c r="U884" s="84"/>
      <c r="X884" s="105"/>
      <c r="Y884" s="106"/>
    </row>
    <row r="885" spans="1:26" ht="18.75" customHeight="1">
      <c r="A885" s="7"/>
      <c r="B885" s="209"/>
      <c r="C885" s="87"/>
      <c r="D885" s="10"/>
      <c r="E885" s="8"/>
      <c r="F885" s="17"/>
      <c r="G885" s="7"/>
      <c r="H885" s="15"/>
      <c r="I885" s="82" t="str">
        <f>CONCATENATE(D885,F885,G885)</f>
        <v/>
      </c>
      <c r="J885" s="52"/>
      <c r="K885" s="52"/>
      <c r="L885" s="52"/>
      <c r="M885" s="52"/>
      <c r="N885" s="52"/>
      <c r="O885" s="52"/>
      <c r="P885" s="52"/>
      <c r="Q885" s="74"/>
      <c r="R885" s="75"/>
      <c r="S885" s="83"/>
      <c r="T885" s="84"/>
      <c r="U885" s="84"/>
      <c r="X885" s="105"/>
      <c r="Y885" s="106"/>
    </row>
    <row r="886" spans="1:26" ht="18.75" customHeight="1">
      <c r="A886" s="7"/>
      <c r="B886" s="209"/>
      <c r="C886" s="87"/>
      <c r="D886" s="10"/>
      <c r="E886" s="8"/>
      <c r="F886" s="17"/>
      <c r="G886" s="7"/>
      <c r="H886" s="15"/>
      <c r="I886" s="82" t="str">
        <f>CONCATENATE(D886,F886,G886)</f>
        <v/>
      </c>
      <c r="J886" s="52"/>
      <c r="K886" s="52"/>
      <c r="L886" s="52"/>
      <c r="M886" s="52"/>
      <c r="N886" s="52"/>
      <c r="O886" s="52"/>
      <c r="P886" s="52"/>
      <c r="Q886" s="74"/>
      <c r="R886" s="75"/>
      <c r="S886" s="83"/>
      <c r="T886" s="84"/>
      <c r="U886" s="84"/>
      <c r="X886" s="105"/>
      <c r="Y886" s="106"/>
    </row>
    <row r="887" spans="1:26" ht="18.75" customHeight="1">
      <c r="A887" s="7"/>
      <c r="B887" s="209"/>
      <c r="C887" s="87"/>
      <c r="D887" s="10"/>
      <c r="E887" s="8"/>
      <c r="F887" s="17"/>
      <c r="G887" s="7"/>
      <c r="H887" s="15"/>
      <c r="I887" s="82" t="str">
        <f>CONCATENATE(D887,F887,G887)</f>
        <v/>
      </c>
      <c r="J887" s="52"/>
      <c r="K887" s="52"/>
      <c r="L887" s="52"/>
      <c r="M887" s="52"/>
      <c r="N887" s="52"/>
      <c r="O887" s="52"/>
      <c r="P887" s="52"/>
      <c r="Q887" s="74"/>
      <c r="R887" s="75"/>
      <c r="S887" s="83"/>
      <c r="T887" s="84"/>
      <c r="U887" s="84"/>
      <c r="X887" s="105"/>
      <c r="Y887" s="106"/>
    </row>
    <row r="888" spans="1:26" ht="18.75" customHeight="1">
      <c r="A888" s="7"/>
      <c r="B888" s="209"/>
      <c r="C888" s="87"/>
      <c r="D888" s="10"/>
      <c r="E888" s="8"/>
      <c r="F888" s="17"/>
      <c r="G888" s="7"/>
      <c r="H888" s="15"/>
      <c r="I888" s="82" t="str">
        <f t="shared" si="283"/>
        <v/>
      </c>
      <c r="J888" s="52"/>
      <c r="K888" s="52"/>
      <c r="L888" s="52"/>
      <c r="M888" s="52"/>
      <c r="N888" s="52"/>
      <c r="O888" s="52"/>
      <c r="P888" s="52"/>
      <c r="Q888" s="74"/>
      <c r="R888" s="75"/>
      <c r="S888" s="83"/>
      <c r="T888" s="84"/>
      <c r="U888" s="84"/>
      <c r="X888" s="105"/>
      <c r="Y888" s="106"/>
    </row>
    <row r="889" spans="1:26" ht="18.75" customHeight="1">
      <c r="A889" s="7"/>
      <c r="B889" s="209"/>
      <c r="C889" s="87"/>
      <c r="D889" s="10"/>
      <c r="E889" s="8"/>
      <c r="F889" s="17"/>
      <c r="G889" s="7"/>
      <c r="H889" s="15"/>
      <c r="I889" s="82" t="str">
        <f t="shared" ref="I889:I900" si="287">CONCATENATE(D889,F889,G889)</f>
        <v/>
      </c>
      <c r="J889" s="52"/>
      <c r="K889" s="52"/>
      <c r="L889" s="52"/>
      <c r="M889" s="52"/>
      <c r="N889" s="52"/>
      <c r="O889" s="52"/>
      <c r="P889" s="52"/>
      <c r="Q889" s="74"/>
      <c r="R889" s="75"/>
      <c r="S889" s="83"/>
      <c r="T889" s="84"/>
      <c r="U889" s="84"/>
      <c r="X889" s="105"/>
      <c r="Y889" s="106"/>
    </row>
    <row r="890" spans="1:26" ht="18.75" customHeight="1">
      <c r="A890" s="7"/>
      <c r="B890" s="209"/>
      <c r="C890" s="87"/>
      <c r="D890" s="10"/>
      <c r="E890" s="8"/>
      <c r="F890" s="17"/>
      <c r="G890" s="7"/>
      <c r="H890" s="15"/>
      <c r="I890" s="82" t="str">
        <f t="shared" si="287"/>
        <v/>
      </c>
      <c r="J890" s="52"/>
      <c r="K890" s="52"/>
      <c r="L890" s="52"/>
      <c r="M890" s="52"/>
      <c r="N890" s="52"/>
      <c r="O890" s="52"/>
      <c r="P890" s="52"/>
      <c r="Q890" s="74"/>
      <c r="R890" s="75"/>
      <c r="S890" s="83"/>
      <c r="T890" s="84"/>
      <c r="U890" s="84"/>
      <c r="X890" s="105"/>
      <c r="Y890" s="106"/>
    </row>
    <row r="891" spans="1:26" ht="18.75" customHeight="1">
      <c r="A891" s="7"/>
      <c r="B891" s="209"/>
      <c r="C891" s="87"/>
      <c r="D891" s="10"/>
      <c r="E891" s="8"/>
      <c r="F891" s="17"/>
      <c r="G891" s="7"/>
      <c r="H891" s="15"/>
      <c r="I891" s="82" t="str">
        <f t="shared" si="287"/>
        <v/>
      </c>
      <c r="J891" s="52"/>
      <c r="K891" s="52"/>
      <c r="L891" s="52"/>
      <c r="M891" s="52"/>
      <c r="N891" s="52"/>
      <c r="O891" s="52"/>
      <c r="P891" s="52"/>
      <c r="Q891" s="74"/>
      <c r="R891" s="75"/>
      <c r="S891" s="83"/>
      <c r="T891" s="84"/>
      <c r="U891" s="84"/>
      <c r="X891" s="105"/>
      <c r="Y891" s="106"/>
    </row>
    <row r="892" spans="1:26" ht="18.75" customHeight="1">
      <c r="A892" s="7"/>
      <c r="B892" s="209"/>
      <c r="C892" s="87"/>
      <c r="D892" s="10"/>
      <c r="E892" s="8"/>
      <c r="F892" s="17"/>
      <c r="G892" s="7"/>
      <c r="H892" s="15"/>
      <c r="I892" s="82" t="str">
        <f t="shared" si="287"/>
        <v/>
      </c>
      <c r="J892" s="52"/>
      <c r="K892" s="52"/>
      <c r="L892" s="52"/>
      <c r="M892" s="52"/>
      <c r="N892" s="52"/>
      <c r="O892" s="52"/>
      <c r="P892" s="52"/>
      <c r="Q892" s="74"/>
      <c r="R892" s="75"/>
      <c r="S892" s="83"/>
      <c r="T892" s="84"/>
      <c r="U892" s="84"/>
      <c r="X892" s="105"/>
      <c r="Y892" s="106"/>
    </row>
    <row r="893" spans="1:26" ht="18.75" customHeight="1">
      <c r="A893" s="7"/>
      <c r="B893" s="209"/>
      <c r="C893" s="87"/>
      <c r="D893" s="10"/>
      <c r="E893" s="8"/>
      <c r="F893" s="17"/>
      <c r="G893" s="7"/>
      <c r="H893" s="15"/>
      <c r="I893" s="82" t="str">
        <f t="shared" si="287"/>
        <v/>
      </c>
      <c r="J893" s="52"/>
      <c r="K893" s="52"/>
      <c r="L893" s="52"/>
      <c r="M893" s="52"/>
      <c r="N893" s="52"/>
      <c r="O893" s="52"/>
      <c r="P893" s="52"/>
      <c r="Q893" s="74"/>
      <c r="R893" s="75"/>
      <c r="S893" s="83"/>
      <c r="T893" s="84"/>
      <c r="U893" s="84"/>
      <c r="X893" s="105"/>
      <c r="Y893" s="106"/>
    </row>
    <row r="894" spans="1:26" ht="18.75" customHeight="1">
      <c r="A894" s="7"/>
      <c r="B894" s="209"/>
      <c r="C894" s="87"/>
      <c r="D894" s="10"/>
      <c r="E894" s="8"/>
      <c r="F894" s="17"/>
      <c r="G894" s="7"/>
      <c r="H894" s="15"/>
      <c r="I894" s="82" t="str">
        <f t="shared" si="287"/>
        <v/>
      </c>
      <c r="J894" s="52"/>
      <c r="K894" s="52"/>
      <c r="L894" s="52"/>
      <c r="M894" s="52"/>
      <c r="N894" s="52"/>
      <c r="O894" s="52"/>
      <c r="P894" s="52"/>
      <c r="Q894" s="74"/>
      <c r="R894" s="75"/>
      <c r="S894" s="83"/>
      <c r="T894" s="84"/>
      <c r="U894" s="84"/>
      <c r="X894" s="105"/>
      <c r="Y894" s="106"/>
    </row>
    <row r="895" spans="1:26" s="96" customFormat="1" ht="18.75" customHeight="1">
      <c r="A895" s="89"/>
      <c r="B895" s="210"/>
      <c r="C895" s="37" t="s">
        <v>18</v>
      </c>
      <c r="D895" s="90"/>
      <c r="E895" s="38"/>
      <c r="F895" s="39"/>
      <c r="G895" s="40"/>
      <c r="H895" s="91"/>
      <c r="I895" s="82" t="str">
        <f t="shared" si="287"/>
        <v/>
      </c>
      <c r="J895" s="92"/>
      <c r="K895" s="92">
        <f>SUM(K751:K894)</f>
        <v>0</v>
      </c>
      <c r="L895" s="92"/>
      <c r="M895" s="92">
        <f>SUM(M751:M894)</f>
        <v>0</v>
      </c>
      <c r="N895" s="92"/>
      <c r="O895" s="92">
        <f>SUM(O751:O894)</f>
        <v>0</v>
      </c>
      <c r="P895" s="92">
        <f>SUM(K895,M895,O895)</f>
        <v>0</v>
      </c>
      <c r="Q895" s="93"/>
      <c r="R895" s="94"/>
      <c r="S895" s="95"/>
      <c r="T895" s="85"/>
      <c r="U895" s="85"/>
      <c r="W895" s="1"/>
      <c r="X895" s="105"/>
      <c r="Y895" s="97"/>
      <c r="Z895" s="191"/>
    </row>
    <row r="896" spans="1:26" ht="18.75" customHeight="1">
      <c r="A896" s="184">
        <f>인테리어집계!A22</f>
        <v>0</v>
      </c>
      <c r="B896" s="194" t="str">
        <f>인테리어집계!B22</f>
        <v>5-5</v>
      </c>
      <c r="C896" s="188"/>
      <c r="D896" s="189" t="str">
        <f>인테리어집계!D22</f>
        <v>도어공사</v>
      </c>
      <c r="E896" s="8"/>
      <c r="F896" s="17"/>
      <c r="G896" s="7"/>
      <c r="H896" s="15"/>
      <c r="I896" s="82" t="str">
        <f t="shared" si="287"/>
        <v>도어공사</v>
      </c>
      <c r="J896" s="52"/>
      <c r="K896" s="52"/>
      <c r="L896" s="52"/>
      <c r="M896" s="52"/>
      <c r="N896" s="52"/>
      <c r="O896" s="52"/>
      <c r="P896" s="52"/>
      <c r="Q896" s="74"/>
      <c r="R896" s="75"/>
      <c r="S896" s="83"/>
      <c r="T896" s="84"/>
      <c r="U896" s="85"/>
      <c r="X896" s="105"/>
      <c r="Y896" s="78"/>
    </row>
    <row r="897" spans="1:25" ht="18.75" customHeight="1">
      <c r="A897" s="7"/>
      <c r="B897" s="206"/>
      <c r="C897" s="87"/>
      <c r="D897" s="10" t="s">
        <v>805</v>
      </c>
      <c r="E897" s="8"/>
      <c r="F897" s="17" t="s">
        <v>806</v>
      </c>
      <c r="G897" s="7" t="s">
        <v>27</v>
      </c>
      <c r="H897" s="15">
        <v>1</v>
      </c>
      <c r="I897" s="82" t="str">
        <f t="shared" si="287"/>
        <v>GD-024405*2800, 하드웨어 포함SET</v>
      </c>
      <c r="J897" s="52"/>
      <c r="K897" s="52" t="str">
        <f>IF(J897="","",TRUNC(J897*$H897,0))</f>
        <v/>
      </c>
      <c r="L897" s="52"/>
      <c r="M897" s="52" t="str">
        <f>IF(L897="","",TRUNC(L897*$H897,0))</f>
        <v/>
      </c>
      <c r="N897" s="52"/>
      <c r="O897" s="52" t="str">
        <f>IF(N897="","",TRUNC(N897*$H897,0))</f>
        <v/>
      </c>
      <c r="P897" s="52">
        <f>SUM(K897,M897,O897)</f>
        <v>0</v>
      </c>
      <c r="Q897" s="74"/>
      <c r="R897" s="75" t="str">
        <f>"제"&amp;VLOOKUP($I:$I,[4]목록!$A:$M,2,FALSE)&amp;"호표"</f>
        <v>제247호표</v>
      </c>
      <c r="S897" s="83"/>
      <c r="T897" s="84"/>
      <c r="U897" s="84"/>
      <c r="X897" s="2"/>
      <c r="Y897" s="106" t="str">
        <f t="shared" ref="Y897:Y906" si="288">CONCATENATE(H897,G897)</f>
        <v>1SET</v>
      </c>
    </row>
    <row r="898" spans="1:25" ht="18.75" customHeight="1">
      <c r="A898" s="7"/>
      <c r="B898" s="206"/>
      <c r="C898" s="87"/>
      <c r="D898" s="10" t="s">
        <v>807</v>
      </c>
      <c r="E898" s="8"/>
      <c r="F898" s="17" t="s">
        <v>808</v>
      </c>
      <c r="G898" s="7" t="s">
        <v>27</v>
      </c>
      <c r="H898" s="15">
        <v>1</v>
      </c>
      <c r="I898" s="82" t="str">
        <f t="shared" si="287"/>
        <v>GD-035390*3300, 하드웨어 포함SET</v>
      </c>
      <c r="J898" s="52"/>
      <c r="K898" s="52" t="str">
        <f>IF(J898="","",TRUNC(J898*$H898,0))</f>
        <v/>
      </c>
      <c r="L898" s="52"/>
      <c r="M898" s="52" t="str">
        <f>IF(L898="","",TRUNC(L898*$H898,0))</f>
        <v/>
      </c>
      <c r="N898" s="52"/>
      <c r="O898" s="52" t="str">
        <f>IF(N898="","",TRUNC(N898*$H898,0))</f>
        <v/>
      </c>
      <c r="P898" s="52">
        <f>SUM(K898,M898,O898)</f>
        <v>0</v>
      </c>
      <c r="Q898" s="74"/>
      <c r="R898" s="75" t="str">
        <f>"제"&amp;VLOOKUP($I:$I,[4]목록!$A:$M,2,FALSE)&amp;"호표"</f>
        <v>제248호표</v>
      </c>
      <c r="S898" s="83"/>
      <c r="T898" s="84"/>
      <c r="U898" s="84"/>
      <c r="X898" s="2"/>
      <c r="Y898" s="106" t="str">
        <f t="shared" si="288"/>
        <v>1SET</v>
      </c>
    </row>
    <row r="899" spans="1:25" ht="18.75" customHeight="1">
      <c r="A899" s="7"/>
      <c r="B899" s="206"/>
      <c r="C899" s="87"/>
      <c r="D899" s="10" t="s">
        <v>809</v>
      </c>
      <c r="E899" s="8"/>
      <c r="F899" s="17" t="s">
        <v>810</v>
      </c>
      <c r="G899" s="7" t="s">
        <v>27</v>
      </c>
      <c r="H899" s="15">
        <v>2</v>
      </c>
      <c r="I899" s="82" t="str">
        <f t="shared" si="287"/>
        <v>GD-05900*3000, 란마유리, 하드웨어 포함SET</v>
      </c>
      <c r="J899" s="52"/>
      <c r="K899" s="52" t="str">
        <f>IF(J899="","",TRUNC(J899*$H899,0))</f>
        <v/>
      </c>
      <c r="L899" s="52"/>
      <c r="M899" s="52" t="str">
        <f>IF(L899="","",TRUNC(L899*$H899,0))</f>
        <v/>
      </c>
      <c r="N899" s="52"/>
      <c r="O899" s="52" t="str">
        <f>IF(N899="","",TRUNC(N899*$H899,0))</f>
        <v/>
      </c>
      <c r="P899" s="52">
        <f>SUM(K899,M899,O899)</f>
        <v>0</v>
      </c>
      <c r="Q899" s="74"/>
      <c r="R899" s="75" t="str">
        <f>"제"&amp;VLOOKUP($I:$I,[4]목록!$A:$M,2,FALSE)&amp;"호표"</f>
        <v>제250호표</v>
      </c>
      <c r="S899" s="83"/>
      <c r="T899" s="84"/>
      <c r="U899" s="84"/>
      <c r="X899" s="2"/>
      <c r="Y899" s="106" t="str">
        <f t="shared" si="288"/>
        <v>2SET</v>
      </c>
    </row>
    <row r="900" spans="1:25" ht="18.75" customHeight="1">
      <c r="A900" s="7"/>
      <c r="B900" s="206"/>
      <c r="C900" s="87"/>
      <c r="D900" s="10" t="s">
        <v>811</v>
      </c>
      <c r="E900" s="8"/>
      <c r="F900" s="17" t="s">
        <v>812</v>
      </c>
      <c r="G900" s="7" t="s">
        <v>27</v>
      </c>
      <c r="H900" s="15">
        <v>2</v>
      </c>
      <c r="I900" s="82" t="str">
        <f t="shared" si="287"/>
        <v>GD-061000*2400, 하드웨어 포함SET</v>
      </c>
      <c r="J900" s="52"/>
      <c r="K900" s="52" t="str">
        <f>IF(J900="","",TRUNC(J900*$H900,0))</f>
        <v/>
      </c>
      <c r="L900" s="52"/>
      <c r="M900" s="52" t="str">
        <f>IF(L900="","",TRUNC(L900*$H900,0))</f>
        <v/>
      </c>
      <c r="N900" s="52"/>
      <c r="O900" s="52" t="str">
        <f>IF(N900="","",TRUNC(N900*$H900,0))</f>
        <v/>
      </c>
      <c r="P900" s="52">
        <f>SUM(K900,M900,O900)</f>
        <v>0</v>
      </c>
      <c r="Q900" s="74"/>
      <c r="R900" s="75" t="str">
        <f>"제"&amp;VLOOKUP($I:$I,[4]목록!$A:$M,2,FALSE)&amp;"호표"</f>
        <v>제251호표</v>
      </c>
      <c r="S900" s="83"/>
      <c r="T900" s="84"/>
      <c r="U900" s="84"/>
      <c r="X900" s="2"/>
      <c r="Y900" s="106" t="str">
        <f t="shared" si="288"/>
        <v>2SET</v>
      </c>
    </row>
    <row r="901" spans="1:25" ht="18.75" customHeight="1">
      <c r="A901" s="7"/>
      <c r="B901" s="206"/>
      <c r="C901" s="87"/>
      <c r="D901" s="10" t="s">
        <v>813</v>
      </c>
      <c r="E901" s="8"/>
      <c r="F901" s="17" t="s">
        <v>812</v>
      </c>
      <c r="G901" s="7" t="s">
        <v>27</v>
      </c>
      <c r="H901" s="15">
        <v>1</v>
      </c>
      <c r="I901" s="82" t="str">
        <f t="shared" ref="I901:I911" si="289">CONCATENATE(D901,F901,G901)</f>
        <v>SD-011000*2400, 하드웨어 포함SET</v>
      </c>
      <c r="J901" s="52"/>
      <c r="K901" s="52" t="str">
        <f t="shared" ref="K901:K906" si="290">IF(J901="","",TRUNC(J901*$H901,0))</f>
        <v/>
      </c>
      <c r="L901" s="52"/>
      <c r="M901" s="52" t="str">
        <f t="shared" ref="M901:M906" si="291">IF(L901="","",TRUNC(L901*$H901,0))</f>
        <v/>
      </c>
      <c r="N901" s="52"/>
      <c r="O901" s="52" t="str">
        <f t="shared" ref="O901:O906" si="292">IF(N901="","",TRUNC(N901*$H901,0))</f>
        <v/>
      </c>
      <c r="P901" s="52">
        <f t="shared" ref="P901:P906" si="293">SUM(K901,M901,O901)</f>
        <v>0</v>
      </c>
      <c r="Q901" s="74"/>
      <c r="R901" s="75" t="str">
        <f>"제"&amp;VLOOKUP($I:$I,[4]목록!$A:$M,2,FALSE)&amp;"호표"</f>
        <v>제252호표</v>
      </c>
      <c r="S901" s="83"/>
      <c r="T901" s="84"/>
      <c r="U901" s="84"/>
      <c r="X901" s="2"/>
      <c r="Y901" s="106" t="str">
        <f t="shared" si="288"/>
        <v>1SET</v>
      </c>
    </row>
    <row r="902" spans="1:25" ht="18.75" customHeight="1">
      <c r="A902" s="7"/>
      <c r="B902" s="206"/>
      <c r="C902" s="87"/>
      <c r="D902" s="10" t="s">
        <v>814</v>
      </c>
      <c r="E902" s="8"/>
      <c r="F902" s="17" t="s">
        <v>815</v>
      </c>
      <c r="G902" s="7" t="s">
        <v>27</v>
      </c>
      <c r="H902" s="15">
        <v>1</v>
      </c>
      <c r="I902" s="192" t="str">
        <f t="shared" si="289"/>
        <v>SD-02900*2100, 하드웨어 포함SET</v>
      </c>
      <c r="J902" s="52"/>
      <c r="K902" s="52" t="str">
        <f t="shared" si="290"/>
        <v/>
      </c>
      <c r="L902" s="52"/>
      <c r="M902" s="52" t="str">
        <f t="shared" si="291"/>
        <v/>
      </c>
      <c r="N902" s="52"/>
      <c r="O902" s="52" t="str">
        <f t="shared" si="292"/>
        <v/>
      </c>
      <c r="P902" s="52">
        <f t="shared" si="293"/>
        <v>0</v>
      </c>
      <c r="Q902" s="74"/>
      <c r="R902" s="75" t="str">
        <f>"제"&amp;VLOOKUP($I:$I,[4]목록!$A:$M,2,FALSE)&amp;"호표"</f>
        <v>제253호표</v>
      </c>
      <c r="S902" s="83"/>
      <c r="T902" s="84"/>
      <c r="U902" s="84"/>
      <c r="X902" s="2"/>
      <c r="Y902" s="78" t="str">
        <f t="shared" si="288"/>
        <v>1SET</v>
      </c>
    </row>
    <row r="903" spans="1:25" ht="18.75" customHeight="1">
      <c r="A903" s="7"/>
      <c r="B903" s="206"/>
      <c r="C903" s="87"/>
      <c r="D903" s="19" t="s">
        <v>986</v>
      </c>
      <c r="E903" s="8"/>
      <c r="F903" s="17" t="s">
        <v>816</v>
      </c>
      <c r="G903" s="7" t="s">
        <v>27</v>
      </c>
      <c r="H903" s="15">
        <v>1</v>
      </c>
      <c r="I903" s="82" t="str">
        <f t="shared" si="289"/>
        <v>SD-05600*2400, 하드웨어 포함SET</v>
      </c>
      <c r="J903" s="52"/>
      <c r="K903" s="52" t="str">
        <f t="shared" si="290"/>
        <v/>
      </c>
      <c r="L903" s="52"/>
      <c r="M903" s="52" t="str">
        <f t="shared" si="291"/>
        <v/>
      </c>
      <c r="N903" s="52"/>
      <c r="O903" s="52" t="str">
        <f t="shared" si="292"/>
        <v/>
      </c>
      <c r="P903" s="52">
        <f t="shared" si="293"/>
        <v>0</v>
      </c>
      <c r="Q903" s="74"/>
      <c r="R903" s="75" t="str">
        <f>"제"&amp;VLOOKUP($I:$I,[4]목록!$A:$M,2,FALSE)&amp;"호표"</f>
        <v>제256호표</v>
      </c>
      <c r="S903" s="83"/>
      <c r="T903" s="84"/>
      <c r="U903" s="84"/>
      <c r="X903" s="2"/>
      <c r="Y903" s="106" t="str">
        <f t="shared" si="288"/>
        <v>1SET</v>
      </c>
    </row>
    <row r="904" spans="1:25" ht="18.75" customHeight="1">
      <c r="A904" s="7"/>
      <c r="B904" s="206"/>
      <c r="C904" s="87"/>
      <c r="D904" s="10" t="s">
        <v>524</v>
      </c>
      <c r="E904" s="8"/>
      <c r="F904" s="17" t="s">
        <v>525</v>
      </c>
      <c r="G904" s="7" t="s">
        <v>27</v>
      </c>
      <c r="H904" s="15">
        <v>1</v>
      </c>
      <c r="I904" s="82" t="str">
        <f t="shared" si="289"/>
        <v>WD-01900*2400, 하드웨어 포함SET</v>
      </c>
      <c r="J904" s="52"/>
      <c r="K904" s="52" t="str">
        <f t="shared" si="290"/>
        <v/>
      </c>
      <c r="L904" s="52"/>
      <c r="M904" s="52" t="str">
        <f t="shared" si="291"/>
        <v/>
      </c>
      <c r="N904" s="52"/>
      <c r="O904" s="52" t="str">
        <f t="shared" si="292"/>
        <v/>
      </c>
      <c r="P904" s="52">
        <f t="shared" si="293"/>
        <v>0</v>
      </c>
      <c r="Q904" s="74"/>
      <c r="R904" s="75" t="str">
        <f>"제"&amp;VLOOKUP($I:$I,[4]목록!$A:$M,2,FALSE)&amp;"호표"</f>
        <v>제258호표</v>
      </c>
      <c r="S904" s="83"/>
      <c r="T904" s="84"/>
      <c r="U904" s="84"/>
      <c r="X904" s="2"/>
      <c r="Y904" s="106" t="str">
        <f t="shared" si="288"/>
        <v>1SET</v>
      </c>
    </row>
    <row r="905" spans="1:25" ht="18.75" customHeight="1">
      <c r="A905" s="7"/>
      <c r="B905" s="206"/>
      <c r="C905" s="87"/>
      <c r="D905" s="10" t="s">
        <v>527</v>
      </c>
      <c r="E905" s="8"/>
      <c r="F905" s="9" t="s">
        <v>988</v>
      </c>
      <c r="G905" s="7" t="s">
        <v>27</v>
      </c>
      <c r="H905" s="15">
        <v>1</v>
      </c>
      <c r="I905" s="82" t="str">
        <f t="shared" si="289"/>
        <v>ASD-021000*2400,기계포함,설치포함SET</v>
      </c>
      <c r="J905" s="52"/>
      <c r="K905" s="52" t="str">
        <f t="shared" si="290"/>
        <v/>
      </c>
      <c r="L905" s="52"/>
      <c r="M905" s="52" t="str">
        <f t="shared" si="291"/>
        <v/>
      </c>
      <c r="N905" s="52"/>
      <c r="O905" s="52" t="str">
        <f t="shared" si="292"/>
        <v/>
      </c>
      <c r="P905" s="52">
        <f t="shared" si="293"/>
        <v>0</v>
      </c>
      <c r="Q905" s="74"/>
      <c r="R905" s="75" t="str">
        <f>"단가"&amp;VLOOKUP($I:$I,[4]단가!$A:$B,2,FALSE)&amp;"번"</f>
        <v>단가276번</v>
      </c>
      <c r="S905" s="83"/>
      <c r="T905" s="84"/>
      <c r="U905" s="84"/>
      <c r="X905" s="2"/>
      <c r="Y905" s="106" t="str">
        <f t="shared" si="288"/>
        <v>1SET</v>
      </c>
    </row>
    <row r="906" spans="1:25" ht="18.75" customHeight="1">
      <c r="A906" s="7"/>
      <c r="B906" s="206"/>
      <c r="C906" s="87"/>
      <c r="D906" s="10" t="s">
        <v>529</v>
      </c>
      <c r="E906" s="8"/>
      <c r="F906" s="17" t="s">
        <v>530</v>
      </c>
      <c r="G906" s="7" t="s">
        <v>27</v>
      </c>
      <c r="H906" s="15">
        <v>2</v>
      </c>
      <c r="I906" s="82" t="str">
        <f t="shared" si="289"/>
        <v>FSD-011100*2800, 하드웨어 포함SET</v>
      </c>
      <c r="J906" s="52"/>
      <c r="K906" s="52" t="str">
        <f t="shared" si="290"/>
        <v/>
      </c>
      <c r="L906" s="52"/>
      <c r="M906" s="52" t="str">
        <f t="shared" si="291"/>
        <v/>
      </c>
      <c r="N906" s="52"/>
      <c r="O906" s="52" t="str">
        <f t="shared" si="292"/>
        <v/>
      </c>
      <c r="P906" s="52">
        <f t="shared" si="293"/>
        <v>0</v>
      </c>
      <c r="Q906" s="74"/>
      <c r="R906" s="75" t="str">
        <f>"제"&amp;VLOOKUP($I:$I,[4]목록!$A:$M,2,FALSE)&amp;"호표"</f>
        <v>제260호표</v>
      </c>
      <c r="S906" s="83"/>
      <c r="T906" s="84"/>
      <c r="U906" s="84"/>
      <c r="X906" s="2"/>
      <c r="Y906" s="106" t="str">
        <f t="shared" si="288"/>
        <v>2SET</v>
      </c>
    </row>
    <row r="907" spans="1:25" ht="18.75" customHeight="1">
      <c r="A907" s="7"/>
      <c r="B907" s="209"/>
      <c r="C907" s="87"/>
      <c r="D907" s="10"/>
      <c r="E907" s="8"/>
      <c r="F907" s="17"/>
      <c r="G907" s="7"/>
      <c r="H907" s="15"/>
      <c r="I907" s="82" t="str">
        <f t="shared" si="289"/>
        <v/>
      </c>
      <c r="J907" s="52"/>
      <c r="K907" s="52"/>
      <c r="L907" s="52"/>
      <c r="M907" s="52"/>
      <c r="N907" s="52"/>
      <c r="O907" s="52"/>
      <c r="P907" s="52"/>
      <c r="Q907" s="74"/>
      <c r="R907" s="75"/>
      <c r="S907" s="83"/>
      <c r="T907" s="84"/>
      <c r="U907" s="84"/>
      <c r="X907" s="105"/>
      <c r="Y907" s="106"/>
    </row>
    <row r="908" spans="1:25" ht="18.75" customHeight="1">
      <c r="A908" s="7"/>
      <c r="B908" s="209"/>
      <c r="C908" s="87"/>
      <c r="D908" s="10"/>
      <c r="E908" s="8"/>
      <c r="F908" s="17"/>
      <c r="G908" s="7"/>
      <c r="H908" s="15"/>
      <c r="I908" s="82" t="str">
        <f t="shared" si="289"/>
        <v/>
      </c>
      <c r="J908" s="52"/>
      <c r="K908" s="52"/>
      <c r="L908" s="52"/>
      <c r="M908" s="52"/>
      <c r="N908" s="52"/>
      <c r="O908" s="52"/>
      <c r="P908" s="52"/>
      <c r="Q908" s="74"/>
      <c r="R908" s="75"/>
      <c r="S908" s="83"/>
      <c r="T908" s="84"/>
      <c r="U908" s="84"/>
      <c r="X908" s="105"/>
      <c r="Y908" s="106"/>
    </row>
    <row r="909" spans="1:25" ht="18.75" customHeight="1">
      <c r="A909" s="7"/>
      <c r="B909" s="209"/>
      <c r="C909" s="87"/>
      <c r="D909" s="10"/>
      <c r="E909" s="8"/>
      <c r="F909" s="17"/>
      <c r="G909" s="7"/>
      <c r="H909" s="15"/>
      <c r="I909" s="82" t="str">
        <f t="shared" si="289"/>
        <v/>
      </c>
      <c r="J909" s="52"/>
      <c r="K909" s="52"/>
      <c r="L909" s="52"/>
      <c r="M909" s="52"/>
      <c r="N909" s="52"/>
      <c r="O909" s="52"/>
      <c r="P909" s="52"/>
      <c r="Q909" s="74"/>
      <c r="R909" s="75"/>
      <c r="S909" s="83"/>
      <c r="T909" s="84"/>
      <c r="U909" s="84"/>
      <c r="X909" s="105"/>
      <c r="Y909" s="106"/>
    </row>
    <row r="910" spans="1:25" ht="18.75" customHeight="1">
      <c r="A910" s="7"/>
      <c r="B910" s="209"/>
      <c r="C910" s="87"/>
      <c r="D910" s="10"/>
      <c r="E910" s="8"/>
      <c r="F910" s="17"/>
      <c r="G910" s="7"/>
      <c r="H910" s="15"/>
      <c r="I910" s="82" t="str">
        <f t="shared" si="289"/>
        <v/>
      </c>
      <c r="J910" s="52"/>
      <c r="K910" s="52"/>
      <c r="L910" s="52"/>
      <c r="M910" s="52"/>
      <c r="N910" s="52"/>
      <c r="O910" s="52"/>
      <c r="P910" s="52"/>
      <c r="Q910" s="74"/>
      <c r="R910" s="75"/>
      <c r="S910" s="83"/>
      <c r="T910" s="84"/>
      <c r="U910" s="84"/>
      <c r="X910" s="105"/>
      <c r="Y910" s="106"/>
    </row>
    <row r="911" spans="1:25" ht="18.75" customHeight="1">
      <c r="A911" s="7"/>
      <c r="B911" s="209"/>
      <c r="C911" s="87"/>
      <c r="D911" s="10"/>
      <c r="E911" s="8"/>
      <c r="F911" s="17"/>
      <c r="G911" s="7"/>
      <c r="H911" s="15"/>
      <c r="I911" s="82" t="str">
        <f t="shared" si="289"/>
        <v/>
      </c>
      <c r="J911" s="52"/>
      <c r="K911" s="52"/>
      <c r="L911" s="52"/>
      <c r="M911" s="52"/>
      <c r="N911" s="52"/>
      <c r="O911" s="52"/>
      <c r="P911" s="52"/>
      <c r="Q911" s="74"/>
      <c r="R911" s="75"/>
      <c r="S911" s="83"/>
      <c r="T911" s="84"/>
      <c r="U911" s="84"/>
      <c r="X911" s="105"/>
      <c r="Y911" s="106"/>
    </row>
    <row r="912" spans="1:25" ht="18.75" customHeight="1">
      <c r="A912" s="7"/>
      <c r="B912" s="209"/>
      <c r="C912" s="87"/>
      <c r="D912" s="10"/>
      <c r="E912" s="8"/>
      <c r="F912" s="17"/>
      <c r="G912" s="7"/>
      <c r="H912" s="15"/>
      <c r="I912" s="82" t="str">
        <f t="shared" ref="I912:I929" si="294">CONCATENATE(D912,F912,G912)</f>
        <v/>
      </c>
      <c r="J912" s="52"/>
      <c r="K912" s="52"/>
      <c r="L912" s="52"/>
      <c r="M912" s="52"/>
      <c r="N912" s="52"/>
      <c r="O912" s="52"/>
      <c r="P912" s="52"/>
      <c r="Q912" s="74"/>
      <c r="R912" s="75"/>
      <c r="S912" s="83"/>
      <c r="T912" s="84"/>
      <c r="U912" s="84"/>
      <c r="X912" s="105"/>
      <c r="Y912" s="106"/>
    </row>
    <row r="913" spans="1:26" ht="18.75" customHeight="1">
      <c r="A913" s="7"/>
      <c r="B913" s="209"/>
      <c r="C913" s="87"/>
      <c r="D913" s="10"/>
      <c r="E913" s="8"/>
      <c r="F913" s="17"/>
      <c r="G913" s="7"/>
      <c r="H913" s="15"/>
      <c r="I913" s="82" t="str">
        <f t="shared" si="294"/>
        <v/>
      </c>
      <c r="J913" s="52"/>
      <c r="K913" s="52"/>
      <c r="L913" s="52"/>
      <c r="M913" s="52"/>
      <c r="N913" s="52"/>
      <c r="O913" s="52"/>
      <c r="P913" s="52"/>
      <c r="Q913" s="74"/>
      <c r="R913" s="75"/>
      <c r="S913" s="83"/>
      <c r="T913" s="84"/>
      <c r="U913" s="84"/>
      <c r="X913" s="105"/>
      <c r="Y913" s="106"/>
    </row>
    <row r="914" spans="1:26" ht="18.75" customHeight="1">
      <c r="A914" s="7"/>
      <c r="B914" s="209"/>
      <c r="C914" s="87"/>
      <c r="D914" s="10"/>
      <c r="E914" s="8"/>
      <c r="F914" s="17"/>
      <c r="G914" s="7"/>
      <c r="H914" s="15"/>
      <c r="I914" s="82" t="str">
        <f t="shared" si="294"/>
        <v/>
      </c>
      <c r="J914" s="52"/>
      <c r="K914" s="52"/>
      <c r="L914" s="52"/>
      <c r="M914" s="52"/>
      <c r="N914" s="52"/>
      <c r="O914" s="52"/>
      <c r="P914" s="52"/>
      <c r="Q914" s="74"/>
      <c r="R914" s="75"/>
      <c r="S914" s="83"/>
      <c r="T914" s="84"/>
      <c r="U914" s="84"/>
      <c r="X914" s="105"/>
      <c r="Y914" s="106"/>
    </row>
    <row r="915" spans="1:26" ht="18.75" customHeight="1">
      <c r="A915" s="7"/>
      <c r="B915" s="209"/>
      <c r="C915" s="87"/>
      <c r="D915" s="10"/>
      <c r="E915" s="8"/>
      <c r="F915" s="17"/>
      <c r="G915" s="7"/>
      <c r="H915" s="15"/>
      <c r="I915" s="82" t="str">
        <f t="shared" si="294"/>
        <v/>
      </c>
      <c r="J915" s="52"/>
      <c r="K915" s="52"/>
      <c r="L915" s="52"/>
      <c r="M915" s="52"/>
      <c r="N915" s="52"/>
      <c r="O915" s="52"/>
      <c r="P915" s="52"/>
      <c r="Q915" s="74"/>
      <c r="R915" s="75"/>
      <c r="S915" s="83"/>
      <c r="T915" s="84"/>
      <c r="U915" s="84"/>
      <c r="X915" s="105"/>
      <c r="Y915" s="106"/>
    </row>
    <row r="916" spans="1:26" ht="18.75" customHeight="1">
      <c r="A916" s="7"/>
      <c r="B916" s="209"/>
      <c r="C916" s="87"/>
      <c r="D916" s="10"/>
      <c r="E916" s="8"/>
      <c r="F916" s="17"/>
      <c r="G916" s="7"/>
      <c r="H916" s="15"/>
      <c r="I916" s="82" t="str">
        <f t="shared" si="294"/>
        <v/>
      </c>
      <c r="J916" s="52"/>
      <c r="K916" s="52"/>
      <c r="L916" s="52"/>
      <c r="M916" s="52"/>
      <c r="N916" s="52"/>
      <c r="O916" s="52"/>
      <c r="P916" s="52"/>
      <c r="Q916" s="74"/>
      <c r="R916" s="75"/>
      <c r="S916" s="83"/>
      <c r="T916" s="84"/>
      <c r="U916" s="84"/>
      <c r="X916" s="105"/>
      <c r="Y916" s="106"/>
    </row>
    <row r="917" spans="1:26" ht="18.75" customHeight="1">
      <c r="A917" s="7"/>
      <c r="B917" s="209"/>
      <c r="C917" s="87"/>
      <c r="D917" s="10"/>
      <c r="E917" s="8"/>
      <c r="F917" s="17"/>
      <c r="G917" s="7"/>
      <c r="H917" s="15"/>
      <c r="I917" s="82" t="str">
        <f t="shared" si="294"/>
        <v/>
      </c>
      <c r="J917" s="52"/>
      <c r="K917" s="52"/>
      <c r="L917" s="52"/>
      <c r="M917" s="52"/>
      <c r="N917" s="52"/>
      <c r="O917" s="52"/>
      <c r="P917" s="52"/>
      <c r="Q917" s="74"/>
      <c r="R917" s="75"/>
      <c r="S917" s="83"/>
      <c r="T917" s="84"/>
      <c r="U917" s="84"/>
      <c r="X917" s="105"/>
      <c r="Y917" s="106"/>
    </row>
    <row r="918" spans="1:26" ht="18.75" customHeight="1">
      <c r="A918" s="7"/>
      <c r="B918" s="209"/>
      <c r="C918" s="87"/>
      <c r="D918" s="10"/>
      <c r="E918" s="8"/>
      <c r="F918" s="17"/>
      <c r="G918" s="7"/>
      <c r="H918" s="15"/>
      <c r="I918" s="82" t="str">
        <f t="shared" si="294"/>
        <v/>
      </c>
      <c r="J918" s="52"/>
      <c r="K918" s="52"/>
      <c r="L918" s="52"/>
      <c r="M918" s="52"/>
      <c r="N918" s="52"/>
      <c r="O918" s="52"/>
      <c r="P918" s="52"/>
      <c r="Q918" s="74"/>
      <c r="R918" s="75"/>
      <c r="S918" s="83"/>
      <c r="T918" s="84"/>
      <c r="U918" s="84"/>
      <c r="X918" s="105"/>
      <c r="Y918" s="106"/>
    </row>
    <row r="919" spans="1:26" s="96" customFormat="1" ht="18.75" customHeight="1">
      <c r="A919" s="89"/>
      <c r="B919" s="210"/>
      <c r="C919" s="37" t="s">
        <v>18</v>
      </c>
      <c r="D919" s="90"/>
      <c r="E919" s="38"/>
      <c r="F919" s="39"/>
      <c r="G919" s="40"/>
      <c r="H919" s="91"/>
      <c r="I919" s="82" t="str">
        <f t="shared" si="294"/>
        <v/>
      </c>
      <c r="J919" s="92"/>
      <c r="K919" s="92">
        <f>SUM(K896:K918)</f>
        <v>0</v>
      </c>
      <c r="L919" s="92"/>
      <c r="M919" s="92">
        <f>SUM(M896:M918)</f>
        <v>0</v>
      </c>
      <c r="N919" s="92"/>
      <c r="O919" s="92">
        <f>SUM(O896:O918)</f>
        <v>0</v>
      </c>
      <c r="P919" s="92">
        <f>SUM(K919,M919,O919)</f>
        <v>0</v>
      </c>
      <c r="Q919" s="93"/>
      <c r="R919" s="94"/>
      <c r="S919" s="95"/>
      <c r="T919" s="85"/>
      <c r="U919" s="85"/>
      <c r="W919" s="1"/>
      <c r="X919" s="105"/>
      <c r="Y919" s="97"/>
      <c r="Z919" s="191"/>
    </row>
    <row r="920" spans="1:26" ht="18.75" customHeight="1">
      <c r="A920" s="184">
        <f>인테리어집계!A23</f>
        <v>0</v>
      </c>
      <c r="B920" s="194" t="str">
        <f>인테리어집계!B23</f>
        <v>5-6</v>
      </c>
      <c r="C920" s="188"/>
      <c r="D920" s="189" t="str">
        <f>인테리어집계!D23</f>
        <v>제작가구공사</v>
      </c>
      <c r="E920" s="8"/>
      <c r="F920" s="17"/>
      <c r="G920" s="7"/>
      <c r="H920" s="15"/>
      <c r="I920" s="82" t="str">
        <f t="shared" si="294"/>
        <v>제작가구공사</v>
      </c>
      <c r="J920" s="52"/>
      <c r="K920" s="52"/>
      <c r="L920" s="52"/>
      <c r="M920" s="52"/>
      <c r="N920" s="52"/>
      <c r="O920" s="52"/>
      <c r="P920" s="52"/>
      <c r="Q920" s="74"/>
      <c r="R920" s="75"/>
      <c r="S920" s="83"/>
      <c r="T920" s="84"/>
      <c r="U920" s="85"/>
      <c r="X920" s="105"/>
      <c r="Y920" s="78"/>
    </row>
    <row r="921" spans="1:26" ht="18.75" customHeight="1">
      <c r="A921" s="7"/>
      <c r="B921" s="86" t="s">
        <v>9</v>
      </c>
      <c r="C921" s="87"/>
      <c r="D921" s="10" t="s">
        <v>576</v>
      </c>
      <c r="E921" s="8"/>
      <c r="F921" s="17"/>
      <c r="G921" s="7"/>
      <c r="H921" s="15"/>
      <c r="I921" s="82" t="str">
        <f t="shared" si="294"/>
        <v>[로비/카페테리아, 중앙복도]</v>
      </c>
      <c r="J921" s="52"/>
      <c r="K921" s="52"/>
      <c r="L921" s="52"/>
      <c r="M921" s="52"/>
      <c r="N921" s="52"/>
      <c r="O921" s="52"/>
      <c r="P921" s="52"/>
      <c r="Q921" s="74"/>
      <c r="R921" s="75"/>
      <c r="S921" s="83"/>
      <c r="T921" s="84"/>
      <c r="U921" s="84"/>
      <c r="X921" s="2"/>
      <c r="Y921" s="78"/>
    </row>
    <row r="922" spans="1:26" ht="18.75" customHeight="1">
      <c r="A922" s="7"/>
      <c r="B922" s="206"/>
      <c r="C922" s="87"/>
      <c r="D922" s="19" t="s">
        <v>934</v>
      </c>
      <c r="E922" s="8"/>
      <c r="F922" s="9" t="s">
        <v>933</v>
      </c>
      <c r="G922" s="7" t="s">
        <v>27</v>
      </c>
      <c r="H922" s="15">
        <v>1</v>
      </c>
      <c r="I922" s="82" t="str">
        <f t="shared" si="294"/>
        <v>FU-101 벽부형 쿠션벤치(2650+8870+1680)*620*H1000,제작사양SET</v>
      </c>
      <c r="J922" s="52"/>
      <c r="K922" s="52" t="str">
        <f>IF(J922="","",TRUNC(J922*$H922,0))</f>
        <v/>
      </c>
      <c r="L922" s="52"/>
      <c r="M922" s="52" t="str">
        <f>IF(L922="","",TRUNC(L922*$H922,0))</f>
        <v/>
      </c>
      <c r="N922" s="52"/>
      <c r="O922" s="52" t="str">
        <f>IF(N922="","",TRUNC(N922*$H922,0))</f>
        <v/>
      </c>
      <c r="P922" s="52">
        <f>SUM(K922,M922,O922)</f>
        <v>0</v>
      </c>
      <c r="Q922" s="74"/>
      <c r="R922" s="75" t="str">
        <f>"단가"&amp;VLOOKUP($I:$I,[4]단가!$A:$B,2,FALSE)&amp;"번"</f>
        <v>단가297번</v>
      </c>
      <c r="S922" s="83"/>
      <c r="T922" s="84"/>
      <c r="U922" s="84"/>
      <c r="X922" s="2"/>
      <c r="Y922" s="106" t="str">
        <f t="shared" ref="Y922:Y946" si="295">CONCATENATE(H922,G922)</f>
        <v>1SET</v>
      </c>
    </row>
    <row r="923" spans="1:26" ht="18.75" customHeight="1">
      <c r="A923" s="7"/>
      <c r="B923" s="206"/>
      <c r="C923" s="87"/>
      <c r="D923" s="19" t="s">
        <v>971</v>
      </c>
      <c r="E923" s="8"/>
      <c r="F923" s="9" t="s">
        <v>972</v>
      </c>
      <c r="G923" s="7" t="s">
        <v>27</v>
      </c>
      <c r="H923" s="15">
        <v>1</v>
      </c>
      <c r="I923" s="82" t="str">
        <f t="shared" si="294"/>
        <v>FU-102 음수대장2150*600*H850,제작사양SET</v>
      </c>
      <c r="J923" s="52"/>
      <c r="K923" s="52" t="str">
        <f>IF(J923="","",TRUNC(J923*$H923,0))</f>
        <v/>
      </c>
      <c r="L923" s="52"/>
      <c r="M923" s="52" t="str">
        <f>IF(L923="","",TRUNC(L923*$H923,0))</f>
        <v/>
      </c>
      <c r="N923" s="52"/>
      <c r="O923" s="52" t="str">
        <f>IF(N923="","",TRUNC(N923*$H923,0))</f>
        <v/>
      </c>
      <c r="P923" s="52">
        <f>SUM(K923,M923,O923)</f>
        <v>0</v>
      </c>
      <c r="Q923" s="74"/>
      <c r="R923" s="75" t="str">
        <f>"단가"&amp;VLOOKUP($I:$I,[4]단가!$A:$B,2,FALSE)&amp;"번"</f>
        <v>단가298번</v>
      </c>
      <c r="S923" s="83"/>
      <c r="T923" s="84"/>
      <c r="U923" s="84"/>
      <c r="X923" s="2"/>
      <c r="Y923" s="106" t="str">
        <f t="shared" si="295"/>
        <v>1SET</v>
      </c>
    </row>
    <row r="924" spans="1:26" ht="18.75" customHeight="1">
      <c r="A924" s="7"/>
      <c r="B924" s="206"/>
      <c r="C924" s="87"/>
      <c r="D924" s="19" t="s">
        <v>970</v>
      </c>
      <c r="E924" s="8"/>
      <c r="F924" s="9" t="s">
        <v>973</v>
      </c>
      <c r="G924" s="7" t="s">
        <v>27</v>
      </c>
      <c r="H924" s="15">
        <v>1</v>
      </c>
      <c r="I924" s="82" t="str">
        <f t="shared" si="294"/>
        <v>FU-102 음수대 상부장2150*600*H1200,제작사양SET</v>
      </c>
      <c r="J924" s="52"/>
      <c r="K924" s="52" t="str">
        <f>IF(J924="","",TRUNC(J924*$H924,0))</f>
        <v/>
      </c>
      <c r="L924" s="52"/>
      <c r="M924" s="52" t="str">
        <f>IF(L924="","",TRUNC(L924*$H924,0))</f>
        <v/>
      </c>
      <c r="N924" s="52"/>
      <c r="O924" s="52" t="str">
        <f>IF(N924="","",TRUNC(N924*$H924,0))</f>
        <v/>
      </c>
      <c r="P924" s="52">
        <f>SUM(K924,M924,O924)</f>
        <v>0</v>
      </c>
      <c r="Q924" s="74"/>
      <c r="R924" s="75" t="str">
        <f>"단가"&amp;VLOOKUP($I:$I,[4]단가!$A:$B,2,FALSE)&amp;"번"</f>
        <v>단가299번</v>
      </c>
      <c r="S924" s="83"/>
      <c r="T924" s="84"/>
      <c r="U924" s="84"/>
      <c r="X924" s="2"/>
      <c r="Y924" s="106" t="str">
        <f>CONCATENATE(H924,G924)</f>
        <v>1SET</v>
      </c>
    </row>
    <row r="925" spans="1:26" ht="18.75" customHeight="1">
      <c r="A925" s="7"/>
      <c r="B925" s="206"/>
      <c r="C925" s="87"/>
      <c r="D925" s="19" t="s">
        <v>935</v>
      </c>
      <c r="E925" s="8"/>
      <c r="F925" s="9" t="s">
        <v>936</v>
      </c>
      <c r="G925" s="7" t="s">
        <v>27</v>
      </c>
      <c r="H925" s="15">
        <v>3</v>
      </c>
      <c r="I925" s="82" t="str">
        <f t="shared" si="294"/>
        <v>FU-103 다인용 테이블3000*700*H950,제작사양SET</v>
      </c>
      <c r="J925" s="52"/>
      <c r="K925" s="52" t="str">
        <f>IF(J925="","",TRUNC(J925*$H925,0))</f>
        <v/>
      </c>
      <c r="L925" s="52"/>
      <c r="M925" s="52" t="str">
        <f>IF(L925="","",TRUNC(L925*$H925,0))</f>
        <v/>
      </c>
      <c r="N925" s="52"/>
      <c r="O925" s="52" t="str">
        <f>IF(N925="","",TRUNC(N925*$H925,0))</f>
        <v/>
      </c>
      <c r="P925" s="52">
        <f>SUM(K925,M925,O925)</f>
        <v>0</v>
      </c>
      <c r="Q925" s="74"/>
      <c r="R925" s="75" t="str">
        <f>"단가"&amp;VLOOKUP($I:$I,[4]단가!$A:$B,2,FALSE)&amp;"번"</f>
        <v>단가300번</v>
      </c>
      <c r="S925" s="83"/>
      <c r="T925" s="84"/>
      <c r="U925" s="84"/>
      <c r="X925" s="2"/>
      <c r="Y925" s="106" t="str">
        <f t="shared" si="295"/>
        <v>3SET</v>
      </c>
    </row>
    <row r="926" spans="1:26" ht="18.75" customHeight="1">
      <c r="A926" s="7"/>
      <c r="B926" s="206"/>
      <c r="C926" s="87"/>
      <c r="D926" s="19" t="s">
        <v>940</v>
      </c>
      <c r="E926" s="8"/>
      <c r="F926" s="9" t="s">
        <v>939</v>
      </c>
      <c r="G926" s="7" t="s">
        <v>27</v>
      </c>
      <c r="H926" s="15">
        <v>1</v>
      </c>
      <c r="I926" s="82" t="str">
        <f t="shared" si="294"/>
        <v>FU-108 쓰레기통 셀프바1600*620*H950,제작사양SET</v>
      </c>
      <c r="J926" s="52"/>
      <c r="K926" s="52" t="str">
        <f>IF(J926="","",TRUNC(J926*$H926,0))</f>
        <v/>
      </c>
      <c r="L926" s="52"/>
      <c r="M926" s="52" t="str">
        <f>IF(L926="","",TRUNC(L926*$H926,0))</f>
        <v/>
      </c>
      <c r="N926" s="52"/>
      <c r="O926" s="52" t="str">
        <f>IF(N926="","",TRUNC(N926*$H926,0))</f>
        <v/>
      </c>
      <c r="P926" s="52">
        <f>SUM(K926,M926,O926)</f>
        <v>0</v>
      </c>
      <c r="Q926" s="74"/>
      <c r="R926" s="75" t="str">
        <f>"단가"&amp;VLOOKUP($I:$I,[4]단가!$A:$B,2,FALSE)&amp;"번"</f>
        <v>단가306번</v>
      </c>
      <c r="S926" s="83"/>
      <c r="T926" s="84"/>
      <c r="U926" s="84"/>
      <c r="X926" s="2"/>
      <c r="Y926" s="106" t="str">
        <f t="shared" si="295"/>
        <v>1SET</v>
      </c>
    </row>
    <row r="927" spans="1:26" ht="18.75" customHeight="1">
      <c r="A927" s="7"/>
      <c r="B927" s="86" t="s">
        <v>9</v>
      </c>
      <c r="C927" s="87"/>
      <c r="D927" s="10" t="s">
        <v>758</v>
      </c>
      <c r="E927" s="8"/>
      <c r="F927" s="17"/>
      <c r="G927" s="7"/>
      <c r="H927" s="15"/>
      <c r="I927" s="82" t="str">
        <f t="shared" si="294"/>
        <v>[카페테리아주방, 작원라카룸]</v>
      </c>
      <c r="J927" s="52"/>
      <c r="K927" s="52"/>
      <c r="L927" s="52"/>
      <c r="M927" s="52"/>
      <c r="N927" s="52"/>
      <c r="O927" s="52"/>
      <c r="P927" s="52"/>
      <c r="Q927" s="74"/>
      <c r="R927" s="75"/>
      <c r="S927" s="83"/>
      <c r="T927" s="84"/>
      <c r="U927" s="84"/>
      <c r="X927" s="2"/>
      <c r="Y927" s="106" t="str">
        <f t="shared" si="295"/>
        <v/>
      </c>
    </row>
    <row r="928" spans="1:26" ht="18.75" customHeight="1">
      <c r="A928" s="7"/>
      <c r="B928" s="206"/>
      <c r="C928" s="87"/>
      <c r="D928" s="10" t="s">
        <v>938</v>
      </c>
      <c r="E928" s="8"/>
      <c r="F928" s="9" t="s">
        <v>937</v>
      </c>
      <c r="G928" s="7" t="s">
        <v>27</v>
      </c>
      <c r="H928" s="15">
        <v>1</v>
      </c>
      <c r="I928" s="82" t="str">
        <f t="shared" si="294"/>
        <v>FU-104 카페 카운터테이블(7100+4270)*1000*H1160,제작사양SET</v>
      </c>
      <c r="J928" s="52"/>
      <c r="K928" s="52" t="str">
        <f>IF(J928="","",TRUNC(J928*$H928,0))</f>
        <v/>
      </c>
      <c r="L928" s="52"/>
      <c r="M928" s="52" t="str">
        <f>IF(L928="","",TRUNC(L928*$H928,0))</f>
        <v/>
      </c>
      <c r="N928" s="52"/>
      <c r="O928" s="52" t="str">
        <f>IF(N928="","",TRUNC(N928*$H928,0))</f>
        <v/>
      </c>
      <c r="P928" s="52">
        <f>SUM(K928,M928,O928)</f>
        <v>0</v>
      </c>
      <c r="Q928" s="74"/>
      <c r="R928" s="75" t="str">
        <f>"단가"&amp;VLOOKUP($I:$I,[4]단가!$A:$B,2,FALSE)&amp;"번"</f>
        <v>단가301번</v>
      </c>
      <c r="S928" s="83"/>
      <c r="T928" s="84"/>
      <c r="U928" s="84"/>
      <c r="X928" s="2"/>
      <c r="Y928" s="106" t="str">
        <f t="shared" si="295"/>
        <v>1SET</v>
      </c>
    </row>
    <row r="929" spans="1:25" ht="18.75" customHeight="1">
      <c r="A929" s="7"/>
      <c r="B929" s="206"/>
      <c r="C929" s="87"/>
      <c r="D929" s="10" t="s">
        <v>965</v>
      </c>
      <c r="E929" s="8"/>
      <c r="F929" s="9" t="s">
        <v>941</v>
      </c>
      <c r="G929" s="7" t="s">
        <v>27</v>
      </c>
      <c r="H929" s="15">
        <v>2</v>
      </c>
      <c r="I929" s="82" t="str">
        <f t="shared" si="294"/>
        <v>FU-105 이동식 MD장1000*350*H900,제작사양SET</v>
      </c>
      <c r="J929" s="52"/>
      <c r="K929" s="52" t="str">
        <f>IF(J929="","",TRUNC(J929*$H929,0))</f>
        <v/>
      </c>
      <c r="L929" s="52"/>
      <c r="M929" s="52" t="str">
        <f>IF(L929="","",TRUNC(L929*$H929,0))</f>
        <v/>
      </c>
      <c r="N929" s="52"/>
      <c r="O929" s="52" t="str">
        <f>IF(N929="","",TRUNC(N929*$H929,0))</f>
        <v/>
      </c>
      <c r="P929" s="52">
        <f>SUM(K929,M929,O929)</f>
        <v>0</v>
      </c>
      <c r="Q929" s="74"/>
      <c r="R929" s="75" t="str">
        <f>"단가"&amp;VLOOKUP($I:$I,[4]단가!$A:$B,2,FALSE)&amp;"번"</f>
        <v>단가302번</v>
      </c>
      <c r="S929" s="83"/>
      <c r="T929" s="84"/>
      <c r="U929" s="84"/>
      <c r="X929" s="2"/>
      <c r="Y929" s="106" t="str">
        <f t="shared" si="295"/>
        <v>2SET</v>
      </c>
    </row>
    <row r="930" spans="1:25" ht="18.75" customHeight="1">
      <c r="A930" s="7"/>
      <c r="B930" s="206"/>
      <c r="C930" s="87"/>
      <c r="D930" s="10" t="s">
        <v>974</v>
      </c>
      <c r="E930" s="8"/>
      <c r="F930" s="9" t="s">
        <v>942</v>
      </c>
      <c r="G930" s="7" t="s">
        <v>27</v>
      </c>
      <c r="H930" s="15">
        <v>1</v>
      </c>
      <c r="I930" s="82" t="str">
        <f t="shared" ref="I930:I945" si="296">CONCATENATE(D930,F930,G930)</f>
        <v>FU-106 벽부 상부장1210*400*H700,제작사양SET</v>
      </c>
      <c r="J930" s="52"/>
      <c r="K930" s="52" t="str">
        <f t="shared" ref="K930:K946" si="297">IF(J930="","",TRUNC(J930*$H930,0))</f>
        <v/>
      </c>
      <c r="L930" s="52"/>
      <c r="M930" s="52" t="str">
        <f t="shared" ref="M930:M946" si="298">IF(L930="","",TRUNC(L930*$H930,0))</f>
        <v/>
      </c>
      <c r="N930" s="52"/>
      <c r="O930" s="52" t="str">
        <f t="shared" ref="O930:O946" si="299">IF(N930="","",TRUNC(N930*$H930,0))</f>
        <v/>
      </c>
      <c r="P930" s="52">
        <f t="shared" ref="P930:P945" si="300">SUM(K930,M930,O930)</f>
        <v>0</v>
      </c>
      <c r="Q930" s="74"/>
      <c r="R930" s="75" t="str">
        <f>"단가"&amp;VLOOKUP($I:$I,[4]단가!$A:$B,2,FALSE)&amp;"번"</f>
        <v>단가303번</v>
      </c>
      <c r="S930" s="83"/>
      <c r="T930" s="84"/>
      <c r="U930" s="84"/>
      <c r="X930" s="2"/>
      <c r="Y930" s="106" t="str">
        <f t="shared" si="295"/>
        <v>1SET</v>
      </c>
    </row>
    <row r="931" spans="1:25" ht="18.75" customHeight="1">
      <c r="A931" s="7"/>
      <c r="B931" s="206"/>
      <c r="C931" s="87"/>
      <c r="D931" s="10" t="s">
        <v>966</v>
      </c>
      <c r="E931" s="8"/>
      <c r="F931" s="9" t="s">
        <v>969</v>
      </c>
      <c r="G931" s="7" t="s">
        <v>27</v>
      </c>
      <c r="H931" s="15">
        <v>1</v>
      </c>
      <c r="I931" s="82" t="str">
        <f>CONCATENATE(D931,F931,G931)</f>
        <v>FU-107 주방 싱크대+하부장1990*800*H1010,제작사양SET</v>
      </c>
      <c r="J931" s="52"/>
      <c r="K931" s="52" t="str">
        <f>IF(J931="","",TRUNC(J931*$H931,0))</f>
        <v/>
      </c>
      <c r="L931" s="52"/>
      <c r="M931" s="52" t="str">
        <f>IF(L931="","",TRUNC(L931*$H931,0))</f>
        <v/>
      </c>
      <c r="N931" s="52"/>
      <c r="O931" s="52" t="str">
        <f>IF(N931="","",TRUNC(N931*$H931,0))</f>
        <v/>
      </c>
      <c r="P931" s="52">
        <f>SUM(K931,M931,O931)</f>
        <v>0</v>
      </c>
      <c r="Q931" s="74"/>
      <c r="R931" s="75" t="str">
        <f>"단가"&amp;VLOOKUP($I:$I,[4]단가!$A:$B,2,FALSE)&amp;"번"</f>
        <v>단가304번</v>
      </c>
      <c r="S931" s="83"/>
      <c r="T931" s="84"/>
      <c r="U931" s="84"/>
      <c r="X931" s="2"/>
      <c r="Y931" s="106" t="str">
        <f>CONCATENATE(H931,G931)</f>
        <v>1SET</v>
      </c>
    </row>
    <row r="932" spans="1:25" ht="18.75" customHeight="1">
      <c r="A932" s="7"/>
      <c r="B932" s="206"/>
      <c r="C932" s="87"/>
      <c r="D932" s="10" t="s">
        <v>967</v>
      </c>
      <c r="E932" s="8"/>
      <c r="F932" s="9" t="s">
        <v>968</v>
      </c>
      <c r="G932" s="7" t="s">
        <v>27</v>
      </c>
      <c r="H932" s="15">
        <v>1</v>
      </c>
      <c r="I932" s="82" t="str">
        <f t="shared" si="296"/>
        <v>FU-107 주방 싱크대 상부장1990*400*H760,제작사양SET</v>
      </c>
      <c r="J932" s="52"/>
      <c r="K932" s="52" t="str">
        <f t="shared" si="297"/>
        <v/>
      </c>
      <c r="L932" s="52"/>
      <c r="M932" s="52" t="str">
        <f t="shared" si="298"/>
        <v/>
      </c>
      <c r="N932" s="52"/>
      <c r="O932" s="52" t="str">
        <f t="shared" si="299"/>
        <v/>
      </c>
      <c r="P932" s="52">
        <f t="shared" si="300"/>
        <v>0</v>
      </c>
      <c r="Q932" s="74"/>
      <c r="R932" s="75" t="str">
        <f>"단가"&amp;VLOOKUP($I:$I,[4]단가!$A:$B,2,FALSE)&amp;"번"</f>
        <v>단가305번</v>
      </c>
      <c r="S932" s="83"/>
      <c r="T932" s="84"/>
      <c r="U932" s="84"/>
      <c r="X932" s="2"/>
      <c r="Y932" s="106" t="str">
        <f t="shared" si="295"/>
        <v>1SET</v>
      </c>
    </row>
    <row r="933" spans="1:25" ht="18.75" customHeight="1">
      <c r="A933" s="7"/>
      <c r="B933" s="86" t="s">
        <v>9</v>
      </c>
      <c r="C933" s="87"/>
      <c r="D933" s="10" t="s">
        <v>686</v>
      </c>
      <c r="E933" s="8"/>
      <c r="F933" s="17"/>
      <c r="G933" s="7"/>
      <c r="H933" s="15"/>
      <c r="I933" s="82" t="str">
        <f t="shared" si="296"/>
        <v>[수유실]</v>
      </c>
      <c r="J933" s="52"/>
      <c r="K933" s="52"/>
      <c r="L933" s="52"/>
      <c r="M933" s="52"/>
      <c r="N933" s="52"/>
      <c r="O933" s="52"/>
      <c r="P933" s="52"/>
      <c r="Q933" s="74"/>
      <c r="R933" s="75"/>
      <c r="S933" s="83"/>
      <c r="T933" s="84"/>
      <c r="U933" s="84"/>
      <c r="X933" s="2"/>
      <c r="Y933" s="106" t="str">
        <f t="shared" si="295"/>
        <v/>
      </c>
    </row>
    <row r="934" spans="1:25" ht="18.75" customHeight="1">
      <c r="A934" s="7"/>
      <c r="B934" s="206"/>
      <c r="C934" s="87"/>
      <c r="D934" s="10" t="s">
        <v>961</v>
      </c>
      <c r="E934" s="8"/>
      <c r="F934" s="9" t="s">
        <v>963</v>
      </c>
      <c r="G934" s="7" t="s">
        <v>27</v>
      </c>
      <c r="H934" s="15">
        <v>1</v>
      </c>
      <c r="I934" s="82" t="str">
        <f t="shared" si="296"/>
        <v>FU-116 수유실 집기 세트-12700*1680*H1220,제작사양SET</v>
      </c>
      <c r="J934" s="52"/>
      <c r="K934" s="52" t="str">
        <f t="shared" si="297"/>
        <v/>
      </c>
      <c r="L934" s="52"/>
      <c r="M934" s="52" t="str">
        <f t="shared" si="298"/>
        <v/>
      </c>
      <c r="N934" s="52"/>
      <c r="O934" s="52" t="str">
        <f t="shared" si="299"/>
        <v/>
      </c>
      <c r="P934" s="52">
        <f t="shared" si="300"/>
        <v>0</v>
      </c>
      <c r="Q934" s="74"/>
      <c r="R934" s="75" t="str">
        <f>"단가"&amp;VLOOKUP($I:$I,[4]단가!$A:$B,2,FALSE)&amp;"번"</f>
        <v>단가315번</v>
      </c>
      <c r="S934" s="83"/>
      <c r="T934" s="84"/>
      <c r="U934" s="84"/>
      <c r="X934" s="2"/>
      <c r="Y934" s="106" t="str">
        <f t="shared" si="295"/>
        <v>1SET</v>
      </c>
    </row>
    <row r="935" spans="1:25" ht="18.75" customHeight="1">
      <c r="A935" s="7"/>
      <c r="B935" s="206"/>
      <c r="C935" s="87"/>
      <c r="D935" s="10" t="s">
        <v>962</v>
      </c>
      <c r="E935" s="8"/>
      <c r="F935" s="9" t="s">
        <v>964</v>
      </c>
      <c r="G935" s="7" t="s">
        <v>27</v>
      </c>
      <c r="H935" s="15">
        <v>1</v>
      </c>
      <c r="I935" s="82" t="str">
        <f>CONCATENATE(D935,F935,G935)</f>
        <v>FU-116 수유실 집기 세트-21540*1500*H900,제작사양SET</v>
      </c>
      <c r="J935" s="52"/>
      <c r="K935" s="52" t="str">
        <f>IF(J935="","",TRUNC(J935*$H935,0))</f>
        <v/>
      </c>
      <c r="L935" s="52"/>
      <c r="M935" s="52" t="str">
        <f>IF(L935="","",TRUNC(L935*$H935,0))</f>
        <v/>
      </c>
      <c r="N935" s="52"/>
      <c r="O935" s="52" t="str">
        <f>IF(N935="","",TRUNC(N935*$H935,0))</f>
        <v/>
      </c>
      <c r="P935" s="52">
        <f>SUM(K935,M935,O935)</f>
        <v>0</v>
      </c>
      <c r="Q935" s="74"/>
      <c r="R935" s="75" t="str">
        <f>"단가"&amp;VLOOKUP($I:$I,[4]단가!$A:$B,2,FALSE)&amp;"번"</f>
        <v>단가316번</v>
      </c>
      <c r="S935" s="83"/>
      <c r="T935" s="84"/>
      <c r="U935" s="84"/>
      <c r="X935" s="2"/>
      <c r="Y935" s="106" t="str">
        <f>CONCATENATE(H935,G935)</f>
        <v>1SET</v>
      </c>
    </row>
    <row r="936" spans="1:25" ht="18.75" customHeight="1">
      <c r="A936" s="7"/>
      <c r="B936" s="86" t="s">
        <v>9</v>
      </c>
      <c r="C936" s="87"/>
      <c r="D936" s="10" t="s">
        <v>687</v>
      </c>
      <c r="E936" s="8"/>
      <c r="F936" s="17"/>
      <c r="G936" s="7"/>
      <c r="H936" s="15"/>
      <c r="I936" s="82" t="str">
        <f>CONCATENATE(D936,F936,G936)</f>
        <v>[자모실, 자모실 복도]</v>
      </c>
      <c r="J936" s="52"/>
      <c r="K936" s="52"/>
      <c r="L936" s="52"/>
      <c r="M936" s="52"/>
      <c r="N936" s="52"/>
      <c r="O936" s="52"/>
      <c r="P936" s="52"/>
      <c r="Q936" s="74"/>
      <c r="R936" s="75"/>
      <c r="S936" s="83"/>
      <c r="T936" s="84"/>
      <c r="U936" s="84"/>
      <c r="X936" s="2"/>
      <c r="Y936" s="106" t="str">
        <f t="shared" si="295"/>
        <v/>
      </c>
    </row>
    <row r="937" spans="1:25" ht="18.75" customHeight="1">
      <c r="A937" s="7"/>
      <c r="B937" s="206"/>
      <c r="C937" s="87"/>
      <c r="D937" s="10" t="s">
        <v>949</v>
      </c>
      <c r="E937" s="8"/>
      <c r="F937" s="9" t="s">
        <v>950</v>
      </c>
      <c r="G937" s="7" t="s">
        <v>27</v>
      </c>
      <c r="H937" s="15">
        <v>1</v>
      </c>
      <c r="I937" s="82" t="str">
        <f t="shared" si="296"/>
        <v>FU-112 쓰레기통 셀프바2040*710*H950,제작사양SET</v>
      </c>
      <c r="J937" s="52"/>
      <c r="K937" s="52" t="str">
        <f t="shared" si="297"/>
        <v/>
      </c>
      <c r="L937" s="52"/>
      <c r="M937" s="52" t="str">
        <f t="shared" si="298"/>
        <v/>
      </c>
      <c r="N937" s="52"/>
      <c r="O937" s="52" t="str">
        <f t="shared" si="299"/>
        <v/>
      </c>
      <c r="P937" s="52">
        <f t="shared" si="300"/>
        <v>0</v>
      </c>
      <c r="Q937" s="74"/>
      <c r="R937" s="75" t="str">
        <f>"단가"&amp;VLOOKUP($I:$I,[4]단가!$A:$B,2,FALSE)&amp;"번"</f>
        <v>단가310번</v>
      </c>
      <c r="S937" s="83"/>
      <c r="T937" s="84"/>
      <c r="U937" s="84"/>
      <c r="X937" s="2"/>
      <c r="Y937" s="106" t="str">
        <f t="shared" si="295"/>
        <v>1SET</v>
      </c>
    </row>
    <row r="938" spans="1:25" ht="18.75" customHeight="1">
      <c r="A938" s="7"/>
      <c r="B938" s="206"/>
      <c r="C938" s="87"/>
      <c r="D938" s="10" t="s">
        <v>958</v>
      </c>
      <c r="E938" s="8"/>
      <c r="F938" s="9" t="s">
        <v>960</v>
      </c>
      <c r="G938" s="7" t="s">
        <v>27</v>
      </c>
      <c r="H938" s="15">
        <v>1</v>
      </c>
      <c r="I938" s="82" t="str">
        <f t="shared" si="296"/>
        <v>FU-113 파티션 신발장-11630*320*H1200,제작사양SET</v>
      </c>
      <c r="J938" s="52"/>
      <c r="K938" s="52" t="str">
        <f t="shared" si="297"/>
        <v/>
      </c>
      <c r="L938" s="52"/>
      <c r="M938" s="52" t="str">
        <f t="shared" si="298"/>
        <v/>
      </c>
      <c r="N938" s="52"/>
      <c r="O938" s="52" t="str">
        <f t="shared" si="299"/>
        <v/>
      </c>
      <c r="P938" s="52">
        <f t="shared" si="300"/>
        <v>0</v>
      </c>
      <c r="Q938" s="74"/>
      <c r="R938" s="75" t="str">
        <f>"단가"&amp;VLOOKUP($I:$I,[4]단가!$A:$B,2,FALSE)&amp;"번"</f>
        <v>단가311번</v>
      </c>
      <c r="S938" s="83"/>
      <c r="T938" s="84"/>
      <c r="U938" s="84"/>
      <c r="X938" s="2"/>
      <c r="Y938" s="106" t="str">
        <f t="shared" si="295"/>
        <v>1SET</v>
      </c>
    </row>
    <row r="939" spans="1:25" ht="18.75" customHeight="1">
      <c r="A939" s="7"/>
      <c r="B939" s="206"/>
      <c r="C939" s="87"/>
      <c r="D939" s="10" t="s">
        <v>959</v>
      </c>
      <c r="E939" s="8"/>
      <c r="F939" s="9" t="s">
        <v>951</v>
      </c>
      <c r="G939" s="7" t="s">
        <v>27</v>
      </c>
      <c r="H939" s="15">
        <v>1</v>
      </c>
      <c r="I939" s="82" t="str">
        <f>CONCATENATE(D939,F939,G939)</f>
        <v>FU-113 파티션 신발장-21450*320*H1200,제작사양SET</v>
      </c>
      <c r="J939" s="52"/>
      <c r="K939" s="52" t="str">
        <f>IF(J939="","",TRUNC(J939*$H939,0))</f>
        <v/>
      </c>
      <c r="L939" s="52"/>
      <c r="M939" s="52" t="str">
        <f>IF(L939="","",TRUNC(L939*$H939,0))</f>
        <v/>
      </c>
      <c r="N939" s="52"/>
      <c r="O939" s="52" t="str">
        <f>IF(N939="","",TRUNC(N939*$H939,0))</f>
        <v/>
      </c>
      <c r="P939" s="52">
        <f>SUM(K939,M939,O939)</f>
        <v>0</v>
      </c>
      <c r="Q939" s="74"/>
      <c r="R939" s="75" t="str">
        <f>"단가"&amp;VLOOKUP($I:$I,[4]단가!$A:$B,2,FALSE)&amp;"번"</f>
        <v>단가312번</v>
      </c>
      <c r="S939" s="83"/>
      <c r="T939" s="84"/>
      <c r="U939" s="84"/>
      <c r="X939" s="2"/>
      <c r="Y939" s="106" t="str">
        <f>CONCATENATE(H939,G939)</f>
        <v>1SET</v>
      </c>
    </row>
    <row r="940" spans="1:25" ht="18.75" customHeight="1">
      <c r="A940" s="7"/>
      <c r="B940" s="206"/>
      <c r="C940" s="87"/>
      <c r="D940" s="10" t="s">
        <v>953</v>
      </c>
      <c r="E940" s="8"/>
      <c r="F940" s="9" t="s">
        <v>952</v>
      </c>
      <c r="G940" s="7" t="s">
        <v>27</v>
      </c>
      <c r="H940" s="15">
        <v>1</v>
      </c>
      <c r="I940" s="82" t="str">
        <f t="shared" si="296"/>
        <v>FU-114 복도 벽부형 벤치5190*690*H1000,제작사양SET</v>
      </c>
      <c r="J940" s="52"/>
      <c r="K940" s="52" t="str">
        <f t="shared" si="297"/>
        <v/>
      </c>
      <c r="L940" s="52"/>
      <c r="M940" s="52" t="str">
        <f t="shared" si="298"/>
        <v/>
      </c>
      <c r="N940" s="52"/>
      <c r="O940" s="52" t="str">
        <f t="shared" si="299"/>
        <v/>
      </c>
      <c r="P940" s="52">
        <f t="shared" si="300"/>
        <v>0</v>
      </c>
      <c r="Q940" s="74"/>
      <c r="R940" s="75" t="str">
        <f>"단가"&amp;VLOOKUP($I:$I,[4]단가!$A:$B,2,FALSE)&amp;"번"</f>
        <v>단가313번</v>
      </c>
      <c r="S940" s="83"/>
      <c r="T940" s="84"/>
      <c r="U940" s="84"/>
      <c r="X940" s="2"/>
      <c r="Y940" s="106" t="str">
        <f t="shared" si="295"/>
        <v>1SET</v>
      </c>
    </row>
    <row r="941" spans="1:25" ht="18.75" customHeight="1">
      <c r="A941" s="7"/>
      <c r="B941" s="206"/>
      <c r="C941" s="87"/>
      <c r="D941" s="10" t="s">
        <v>954</v>
      </c>
      <c r="E941" s="8"/>
      <c r="F941" s="9" t="s">
        <v>955</v>
      </c>
      <c r="G941" s="7" t="s">
        <v>27</v>
      </c>
      <c r="H941" s="15">
        <v>1</v>
      </c>
      <c r="I941" s="82" t="str">
        <f t="shared" si="296"/>
        <v>FU-115 자모실 벽부 벤치(3110+3050)*600*H900,제작사양SET</v>
      </c>
      <c r="J941" s="52"/>
      <c r="K941" s="52" t="str">
        <f t="shared" si="297"/>
        <v/>
      </c>
      <c r="L941" s="52"/>
      <c r="M941" s="52" t="str">
        <f t="shared" si="298"/>
        <v/>
      </c>
      <c r="N941" s="52"/>
      <c r="O941" s="52" t="str">
        <f t="shared" si="299"/>
        <v/>
      </c>
      <c r="P941" s="52">
        <f t="shared" si="300"/>
        <v>0</v>
      </c>
      <c r="Q941" s="74"/>
      <c r="R941" s="75" t="str">
        <f>"단가"&amp;VLOOKUP($I:$I,[4]단가!$A:$B,2,FALSE)&amp;"번"</f>
        <v>단가314번</v>
      </c>
      <c r="S941" s="83"/>
      <c r="T941" s="84"/>
      <c r="U941" s="84"/>
      <c r="X941" s="2"/>
      <c r="Y941" s="106" t="str">
        <f t="shared" si="295"/>
        <v>1SET</v>
      </c>
    </row>
    <row r="942" spans="1:25" ht="18.75" customHeight="1">
      <c r="A942" s="7"/>
      <c r="B942" s="86" t="s">
        <v>9</v>
      </c>
      <c r="C942" s="87"/>
      <c r="D942" s="10" t="s">
        <v>506</v>
      </c>
      <c r="E942" s="8"/>
      <c r="F942" s="17"/>
      <c r="G942" s="7"/>
      <c r="H942" s="15"/>
      <c r="I942" s="82" t="str">
        <f t="shared" si="296"/>
        <v>[E/V홀]</v>
      </c>
      <c r="J942" s="52"/>
      <c r="K942" s="52"/>
      <c r="L942" s="52"/>
      <c r="M942" s="52"/>
      <c r="N942" s="52"/>
      <c r="O942" s="52"/>
      <c r="P942" s="52"/>
      <c r="Q942" s="74"/>
      <c r="R942" s="75"/>
      <c r="S942" s="83"/>
      <c r="T942" s="84"/>
      <c r="U942" s="84"/>
      <c r="X942" s="2"/>
      <c r="Y942" s="106" t="str">
        <f t="shared" si="295"/>
        <v/>
      </c>
    </row>
    <row r="943" spans="1:25" ht="18.75" customHeight="1">
      <c r="A943" s="7"/>
      <c r="B943" s="206"/>
      <c r="C943" s="87"/>
      <c r="D943" s="10" t="s">
        <v>947</v>
      </c>
      <c r="E943" s="8"/>
      <c r="F943" s="9" t="s">
        <v>948</v>
      </c>
      <c r="G943" s="7" t="s">
        <v>27</v>
      </c>
      <c r="H943" s="15">
        <v>1</v>
      </c>
      <c r="I943" s="82" t="str">
        <f t="shared" si="296"/>
        <v>FU-111 안내데스크2490*800*H1050,제작사양SET</v>
      </c>
      <c r="J943" s="52"/>
      <c r="K943" s="52" t="str">
        <f t="shared" si="297"/>
        <v/>
      </c>
      <c r="L943" s="52"/>
      <c r="M943" s="52" t="str">
        <f t="shared" si="298"/>
        <v/>
      </c>
      <c r="N943" s="52"/>
      <c r="O943" s="52" t="str">
        <f t="shared" si="299"/>
        <v/>
      </c>
      <c r="P943" s="52">
        <f t="shared" si="300"/>
        <v>0</v>
      </c>
      <c r="Q943" s="74"/>
      <c r="R943" s="75" t="str">
        <f>"단가"&amp;VLOOKUP($I:$I,[4]단가!$A:$B,2,FALSE)&amp;"번"</f>
        <v>단가309번</v>
      </c>
      <c r="S943" s="83"/>
      <c r="T943" s="84"/>
      <c r="U943" s="84"/>
      <c r="X943" s="2"/>
      <c r="Y943" s="106" t="str">
        <f t="shared" si="295"/>
        <v>1SET</v>
      </c>
    </row>
    <row r="944" spans="1:25" ht="18.75" customHeight="1">
      <c r="A944" s="7"/>
      <c r="B944" s="86" t="s">
        <v>9</v>
      </c>
      <c r="C944" s="87"/>
      <c r="D944" s="10" t="s">
        <v>706</v>
      </c>
      <c r="E944" s="8"/>
      <c r="F944" s="17"/>
      <c r="G944" s="7"/>
      <c r="H944" s="15"/>
      <c r="I944" s="82" t="str">
        <f>CONCATENATE(D944,F944,G944)</f>
        <v>[라운지1,2]</v>
      </c>
      <c r="J944" s="52"/>
      <c r="K944" s="52"/>
      <c r="L944" s="52"/>
      <c r="M944" s="52"/>
      <c r="N944" s="52"/>
      <c r="O944" s="52"/>
      <c r="P944" s="52"/>
      <c r="Q944" s="74"/>
      <c r="R944" s="75"/>
      <c r="S944" s="83"/>
      <c r="T944" s="84"/>
      <c r="U944" s="84"/>
      <c r="X944" s="2"/>
      <c r="Y944" s="106" t="str">
        <f t="shared" si="295"/>
        <v/>
      </c>
    </row>
    <row r="945" spans="1:25" ht="18.75" customHeight="1">
      <c r="A945" s="7"/>
      <c r="B945" s="206"/>
      <c r="C945" s="87"/>
      <c r="D945" s="10" t="s">
        <v>943</v>
      </c>
      <c r="E945" s="8"/>
      <c r="F945" s="9" t="s">
        <v>944</v>
      </c>
      <c r="G945" s="7" t="s">
        <v>27</v>
      </c>
      <c r="H945" s="15">
        <v>2</v>
      </c>
      <c r="I945" s="82" t="str">
        <f t="shared" si="296"/>
        <v>FU-109 라운지 파티션벤치5200*690*H1100,제작사양SET</v>
      </c>
      <c r="J945" s="52"/>
      <c r="K945" s="52" t="str">
        <f t="shared" si="297"/>
        <v/>
      </c>
      <c r="L945" s="52"/>
      <c r="M945" s="52" t="str">
        <f t="shared" si="298"/>
        <v/>
      </c>
      <c r="N945" s="52"/>
      <c r="O945" s="52" t="str">
        <f t="shared" si="299"/>
        <v/>
      </c>
      <c r="P945" s="52">
        <f t="shared" si="300"/>
        <v>0</v>
      </c>
      <c r="Q945" s="74"/>
      <c r="R945" s="75" t="str">
        <f>"단가"&amp;VLOOKUP($I:$I,[4]단가!$A:$B,2,FALSE)&amp;"번"</f>
        <v>단가307번</v>
      </c>
      <c r="S945" s="83"/>
      <c r="T945" s="84"/>
      <c r="U945" s="84"/>
      <c r="X945" s="2"/>
      <c r="Y945" s="106" t="str">
        <f t="shared" si="295"/>
        <v>2SET</v>
      </c>
    </row>
    <row r="946" spans="1:25" ht="18.75" customHeight="1">
      <c r="A946" s="7"/>
      <c r="B946" s="206"/>
      <c r="C946" s="87"/>
      <c r="D946" s="10" t="s">
        <v>956</v>
      </c>
      <c r="E946" s="8"/>
      <c r="F946" s="9" t="s">
        <v>957</v>
      </c>
      <c r="G946" s="7" t="s">
        <v>27</v>
      </c>
      <c r="H946" s="15">
        <v>2</v>
      </c>
      <c r="I946" s="82" t="str">
        <f>CONCATENATE(D946,F946,G946)</f>
        <v>FU-117 벽부 음향장비함1580*600*H3500,제작사양SET</v>
      </c>
      <c r="J946" s="52"/>
      <c r="K946" s="52" t="str">
        <f t="shared" si="297"/>
        <v/>
      </c>
      <c r="L946" s="52"/>
      <c r="M946" s="52" t="str">
        <f t="shared" si="298"/>
        <v/>
      </c>
      <c r="N946" s="52"/>
      <c r="O946" s="52" t="str">
        <f t="shared" si="299"/>
        <v/>
      </c>
      <c r="P946" s="52">
        <f>SUM(K946,M946,O946)</f>
        <v>0</v>
      </c>
      <c r="Q946" s="74"/>
      <c r="R946" s="75" t="str">
        <f>"단가"&amp;VLOOKUP($I:$I,[4]단가!$A:$B,2,FALSE)&amp;"번"</f>
        <v>단가317번</v>
      </c>
      <c r="S946" s="83"/>
      <c r="T946" s="84"/>
      <c r="U946" s="84"/>
      <c r="X946" s="2"/>
      <c r="Y946" s="106" t="str">
        <f t="shared" si="295"/>
        <v>2SET</v>
      </c>
    </row>
    <row r="947" spans="1:25" ht="18.75" customHeight="1">
      <c r="A947" s="7"/>
      <c r="B947" s="206"/>
      <c r="C947" s="87"/>
      <c r="D947" s="10" t="s">
        <v>945</v>
      </c>
      <c r="E947" s="8"/>
      <c r="F947" s="9" t="s">
        <v>946</v>
      </c>
      <c r="G947" s="7" t="s">
        <v>27</v>
      </c>
      <c r="H947" s="15">
        <v>1</v>
      </c>
      <c r="I947" s="82" t="str">
        <f>CONCATENATE(D947,F947,G947)</f>
        <v>FU-110 라운지 벽부벤치7950*730*H1000,제작사양SET</v>
      </c>
      <c r="J947" s="52"/>
      <c r="K947" s="52" t="str">
        <f>IF(J947="","",TRUNC(J947*$H947,0))</f>
        <v/>
      </c>
      <c r="L947" s="52"/>
      <c r="M947" s="52" t="str">
        <f>IF(L947="","",TRUNC(L947*$H947,0))</f>
        <v/>
      </c>
      <c r="N947" s="52"/>
      <c r="O947" s="52" t="str">
        <f>IF(N947="","",TRUNC(N947*$H947,0))</f>
        <v/>
      </c>
      <c r="P947" s="52">
        <f>SUM(K947,M947,O947)</f>
        <v>0</v>
      </c>
      <c r="Q947" s="74"/>
      <c r="R947" s="75" t="str">
        <f>"단가"&amp;VLOOKUP($I:$I,[4]단가!$A:$B,2,FALSE)&amp;"번"</f>
        <v>단가308번</v>
      </c>
      <c r="S947" s="83"/>
      <c r="T947" s="84"/>
      <c r="U947" s="84"/>
      <c r="X947" s="2"/>
      <c r="Y947" s="106" t="str">
        <f>CONCATENATE(H947,G947)</f>
        <v>1SET</v>
      </c>
    </row>
    <row r="948" spans="1:25" ht="18.75" customHeight="1">
      <c r="A948" s="7"/>
      <c r="B948" s="206"/>
      <c r="C948" s="87"/>
      <c r="D948" s="10"/>
      <c r="E948" s="8"/>
      <c r="F948" s="9"/>
      <c r="G948" s="7"/>
      <c r="H948" s="15"/>
      <c r="I948" s="82" t="str">
        <f t="shared" ref="I948:I965" si="301">CONCATENATE(D948,F948,G948)</f>
        <v/>
      </c>
      <c r="J948" s="52"/>
      <c r="K948" s="52"/>
      <c r="L948" s="52"/>
      <c r="M948" s="52"/>
      <c r="N948" s="52"/>
      <c r="O948" s="52"/>
      <c r="P948" s="52"/>
      <c r="Q948" s="74"/>
      <c r="R948" s="75"/>
      <c r="S948" s="83"/>
      <c r="T948" s="84"/>
      <c r="U948" s="84"/>
      <c r="X948" s="2"/>
      <c r="Y948" s="106"/>
    </row>
    <row r="949" spans="1:25" ht="18.75" customHeight="1">
      <c r="A949" s="7"/>
      <c r="B949" s="206"/>
      <c r="C949" s="87"/>
      <c r="D949" s="10"/>
      <c r="E949" s="8"/>
      <c r="F949" s="9"/>
      <c r="G949" s="7"/>
      <c r="H949" s="15"/>
      <c r="I949" s="82" t="str">
        <f t="shared" si="301"/>
        <v/>
      </c>
      <c r="J949" s="52"/>
      <c r="K949" s="52"/>
      <c r="L949" s="52"/>
      <c r="M949" s="52"/>
      <c r="N949" s="52"/>
      <c r="O949" s="52"/>
      <c r="P949" s="52"/>
      <c r="Q949" s="74"/>
      <c r="R949" s="75"/>
      <c r="S949" s="83"/>
      <c r="T949" s="84"/>
      <c r="U949" s="84"/>
      <c r="X949" s="2"/>
      <c r="Y949" s="106"/>
    </row>
    <row r="950" spans="1:25" ht="18.75" customHeight="1">
      <c r="A950" s="7"/>
      <c r="B950" s="206"/>
      <c r="C950" s="87"/>
      <c r="D950" s="10"/>
      <c r="E950" s="8"/>
      <c r="F950" s="9"/>
      <c r="G950" s="7"/>
      <c r="H950" s="15"/>
      <c r="I950" s="82" t="str">
        <f t="shared" si="301"/>
        <v/>
      </c>
      <c r="J950" s="52"/>
      <c r="K950" s="52"/>
      <c r="L950" s="52"/>
      <c r="M950" s="52"/>
      <c r="N950" s="52"/>
      <c r="O950" s="52"/>
      <c r="P950" s="52"/>
      <c r="Q950" s="74"/>
      <c r="R950" s="75"/>
      <c r="S950" s="83"/>
      <c r="T950" s="84"/>
      <c r="U950" s="84"/>
      <c r="X950" s="2"/>
      <c r="Y950" s="106"/>
    </row>
    <row r="951" spans="1:25" ht="18.75" customHeight="1">
      <c r="A951" s="7"/>
      <c r="B951" s="206"/>
      <c r="C951" s="87"/>
      <c r="D951" s="10"/>
      <c r="E951" s="8"/>
      <c r="F951" s="9"/>
      <c r="G951" s="7"/>
      <c r="H951" s="15"/>
      <c r="I951" s="82" t="str">
        <f t="shared" si="301"/>
        <v/>
      </c>
      <c r="J951" s="52"/>
      <c r="K951" s="52"/>
      <c r="L951" s="52"/>
      <c r="M951" s="52"/>
      <c r="N951" s="52"/>
      <c r="O951" s="52"/>
      <c r="P951" s="52"/>
      <c r="Q951" s="74"/>
      <c r="R951" s="75"/>
      <c r="S951" s="83"/>
      <c r="T951" s="84"/>
      <c r="U951" s="84"/>
      <c r="X951" s="2"/>
      <c r="Y951" s="106"/>
    </row>
    <row r="952" spans="1:25" ht="18.75" customHeight="1">
      <c r="A952" s="7"/>
      <c r="B952" s="206"/>
      <c r="C952" s="87"/>
      <c r="D952" s="10"/>
      <c r="E952" s="8"/>
      <c r="F952" s="9"/>
      <c r="G952" s="7"/>
      <c r="H952" s="15"/>
      <c r="I952" s="82" t="str">
        <f t="shared" si="301"/>
        <v/>
      </c>
      <c r="J952" s="52"/>
      <c r="K952" s="52"/>
      <c r="L952" s="52"/>
      <c r="M952" s="52"/>
      <c r="N952" s="52"/>
      <c r="O952" s="52"/>
      <c r="P952" s="52"/>
      <c r="Q952" s="74"/>
      <c r="R952" s="75"/>
      <c r="S952" s="83"/>
      <c r="T952" s="84"/>
      <c r="U952" s="84"/>
      <c r="X952" s="2"/>
      <c r="Y952" s="106"/>
    </row>
    <row r="953" spans="1:25" ht="18.75" customHeight="1">
      <c r="A953" s="7"/>
      <c r="B953" s="206"/>
      <c r="C953" s="87"/>
      <c r="D953" s="10"/>
      <c r="E953" s="8"/>
      <c r="F953" s="9"/>
      <c r="G953" s="7"/>
      <c r="H953" s="15"/>
      <c r="I953" s="82" t="str">
        <f t="shared" si="301"/>
        <v/>
      </c>
      <c r="J953" s="52"/>
      <c r="K953" s="52"/>
      <c r="L953" s="52"/>
      <c r="M953" s="52"/>
      <c r="N953" s="52"/>
      <c r="O953" s="52"/>
      <c r="P953" s="52"/>
      <c r="Q953" s="74"/>
      <c r="R953" s="75"/>
      <c r="S953" s="83"/>
      <c r="T953" s="84"/>
      <c r="U953" s="84"/>
      <c r="X953" s="2"/>
      <c r="Y953" s="106"/>
    </row>
    <row r="954" spans="1:25" ht="18.75" customHeight="1">
      <c r="A954" s="7"/>
      <c r="B954" s="206"/>
      <c r="C954" s="87"/>
      <c r="D954" s="10"/>
      <c r="E954" s="8"/>
      <c r="F954" s="9"/>
      <c r="G954" s="7"/>
      <c r="H954" s="15"/>
      <c r="I954" s="82" t="str">
        <f t="shared" si="301"/>
        <v/>
      </c>
      <c r="J954" s="52"/>
      <c r="K954" s="52"/>
      <c r="L954" s="52"/>
      <c r="M954" s="52"/>
      <c r="N954" s="52"/>
      <c r="O954" s="52"/>
      <c r="P954" s="52"/>
      <c r="Q954" s="74"/>
      <c r="R954" s="75"/>
      <c r="S954" s="83"/>
      <c r="T954" s="84"/>
      <c r="U954" s="84"/>
      <c r="X954" s="2"/>
      <c r="Y954" s="106"/>
    </row>
    <row r="955" spans="1:25" ht="18.75" customHeight="1">
      <c r="A955" s="7"/>
      <c r="B955" s="206"/>
      <c r="C955" s="87"/>
      <c r="D955" s="10"/>
      <c r="E955" s="8"/>
      <c r="F955" s="9"/>
      <c r="G955" s="7"/>
      <c r="H955" s="15"/>
      <c r="I955" s="82" t="str">
        <f t="shared" si="301"/>
        <v/>
      </c>
      <c r="J955" s="52"/>
      <c r="K955" s="52"/>
      <c r="L955" s="52"/>
      <c r="M955" s="52"/>
      <c r="N955" s="52"/>
      <c r="O955" s="52"/>
      <c r="P955" s="52"/>
      <c r="Q955" s="74"/>
      <c r="R955" s="75"/>
      <c r="S955" s="83"/>
      <c r="T955" s="84"/>
      <c r="U955" s="84"/>
      <c r="X955" s="2"/>
      <c r="Y955" s="106"/>
    </row>
    <row r="956" spans="1:25" ht="18.75" customHeight="1">
      <c r="A956" s="7"/>
      <c r="B956" s="206"/>
      <c r="C956" s="87"/>
      <c r="D956" s="10"/>
      <c r="E956" s="8"/>
      <c r="F956" s="9"/>
      <c r="G956" s="7"/>
      <c r="H956" s="15"/>
      <c r="I956" s="82" t="str">
        <f t="shared" si="301"/>
        <v/>
      </c>
      <c r="J956" s="52"/>
      <c r="K956" s="52"/>
      <c r="L956" s="52"/>
      <c r="M956" s="52"/>
      <c r="N956" s="52"/>
      <c r="O956" s="52"/>
      <c r="P956" s="52"/>
      <c r="Q956" s="74"/>
      <c r="R956" s="75"/>
      <c r="S956" s="83"/>
      <c r="T956" s="84"/>
      <c r="U956" s="84"/>
      <c r="X956" s="2"/>
      <c r="Y956" s="106"/>
    </row>
    <row r="957" spans="1:25" ht="18.75" customHeight="1">
      <c r="A957" s="7"/>
      <c r="B957" s="206"/>
      <c r="C957" s="87"/>
      <c r="D957" s="10"/>
      <c r="E957" s="8"/>
      <c r="F957" s="9"/>
      <c r="G957" s="7"/>
      <c r="H957" s="15"/>
      <c r="I957" s="82" t="str">
        <f t="shared" si="301"/>
        <v/>
      </c>
      <c r="J957" s="52"/>
      <c r="K957" s="52"/>
      <c r="L957" s="52"/>
      <c r="M957" s="52"/>
      <c r="N957" s="52"/>
      <c r="O957" s="52"/>
      <c r="P957" s="52"/>
      <c r="Q957" s="74"/>
      <c r="R957" s="75"/>
      <c r="S957" s="83"/>
      <c r="T957" s="84"/>
      <c r="U957" s="84"/>
      <c r="X957" s="2"/>
      <c r="Y957" s="106"/>
    </row>
    <row r="958" spans="1:25" ht="18.75" customHeight="1">
      <c r="A958" s="7"/>
      <c r="B958" s="206"/>
      <c r="C958" s="87"/>
      <c r="D958" s="10"/>
      <c r="E958" s="8"/>
      <c r="F958" s="9"/>
      <c r="G958" s="7"/>
      <c r="H958" s="15"/>
      <c r="I958" s="82" t="str">
        <f t="shared" si="301"/>
        <v/>
      </c>
      <c r="J958" s="52"/>
      <c r="K958" s="52"/>
      <c r="L958" s="52"/>
      <c r="M958" s="52"/>
      <c r="N958" s="52"/>
      <c r="O958" s="52"/>
      <c r="P958" s="52"/>
      <c r="Q958" s="74"/>
      <c r="R958" s="75"/>
      <c r="S958" s="83"/>
      <c r="T958" s="84"/>
      <c r="U958" s="84"/>
      <c r="X958" s="2"/>
      <c r="Y958" s="106"/>
    </row>
    <row r="959" spans="1:25" ht="18.75" customHeight="1">
      <c r="A959" s="7"/>
      <c r="B959" s="206"/>
      <c r="C959" s="87"/>
      <c r="D959" s="10"/>
      <c r="E959" s="8"/>
      <c r="F959" s="9"/>
      <c r="G959" s="7"/>
      <c r="H959" s="15"/>
      <c r="I959" s="82" t="str">
        <f t="shared" si="301"/>
        <v/>
      </c>
      <c r="J959" s="52"/>
      <c r="K959" s="52"/>
      <c r="L959" s="52"/>
      <c r="M959" s="52"/>
      <c r="N959" s="52"/>
      <c r="O959" s="52"/>
      <c r="P959" s="52"/>
      <c r="Q959" s="74"/>
      <c r="R959" s="75"/>
      <c r="S959" s="83"/>
      <c r="T959" s="84"/>
      <c r="U959" s="84"/>
      <c r="X959" s="2"/>
      <c r="Y959" s="106"/>
    </row>
    <row r="960" spans="1:25" ht="18.75" customHeight="1">
      <c r="A960" s="7"/>
      <c r="B960" s="206"/>
      <c r="C960" s="87"/>
      <c r="D960" s="10"/>
      <c r="E960" s="8"/>
      <c r="F960" s="9"/>
      <c r="G960" s="7"/>
      <c r="H960" s="15"/>
      <c r="I960" s="82" t="str">
        <f t="shared" si="301"/>
        <v/>
      </c>
      <c r="J960" s="52"/>
      <c r="K960" s="52"/>
      <c r="L960" s="52"/>
      <c r="M960" s="52"/>
      <c r="N960" s="52"/>
      <c r="O960" s="52"/>
      <c r="P960" s="52"/>
      <c r="Q960" s="74"/>
      <c r="R960" s="75"/>
      <c r="S960" s="83"/>
      <c r="T960" s="84"/>
      <c r="U960" s="84"/>
      <c r="X960" s="2"/>
      <c r="Y960" s="106"/>
    </row>
    <row r="961" spans="1:26" ht="18.75" customHeight="1">
      <c r="A961" s="7"/>
      <c r="B961" s="206"/>
      <c r="C961" s="87"/>
      <c r="D961" s="10"/>
      <c r="E961" s="8"/>
      <c r="F961" s="9"/>
      <c r="G961" s="7"/>
      <c r="H961" s="15"/>
      <c r="I961" s="82" t="str">
        <f t="shared" si="301"/>
        <v/>
      </c>
      <c r="J961" s="52"/>
      <c r="K961" s="52"/>
      <c r="L961" s="52"/>
      <c r="M961" s="52"/>
      <c r="N961" s="52"/>
      <c r="O961" s="52"/>
      <c r="P961" s="52"/>
      <c r="Q961" s="74"/>
      <c r="R961" s="75"/>
      <c r="S961" s="83"/>
      <c r="T961" s="84"/>
      <c r="U961" s="84"/>
      <c r="X961" s="2"/>
      <c r="Y961" s="106"/>
    </row>
    <row r="962" spans="1:26" ht="18.75" customHeight="1">
      <c r="A962" s="7"/>
      <c r="B962" s="206"/>
      <c r="C962" s="87"/>
      <c r="D962" s="10"/>
      <c r="E962" s="8"/>
      <c r="F962" s="9"/>
      <c r="G962" s="7"/>
      <c r="H962" s="15"/>
      <c r="I962" s="82" t="str">
        <f t="shared" si="301"/>
        <v/>
      </c>
      <c r="J962" s="52"/>
      <c r="K962" s="52"/>
      <c r="L962" s="52"/>
      <c r="M962" s="52"/>
      <c r="N962" s="52"/>
      <c r="O962" s="52"/>
      <c r="P962" s="52"/>
      <c r="Q962" s="74"/>
      <c r="R962" s="75"/>
      <c r="S962" s="83"/>
      <c r="T962" s="84"/>
      <c r="U962" s="84"/>
      <c r="X962" s="2"/>
      <c r="Y962" s="106"/>
    </row>
    <row r="963" spans="1:26" ht="18.75" customHeight="1">
      <c r="A963" s="7"/>
      <c r="B963" s="206"/>
      <c r="C963" s="87"/>
      <c r="D963" s="10"/>
      <c r="E963" s="8"/>
      <c r="F963" s="9"/>
      <c r="G963" s="7"/>
      <c r="H963" s="15"/>
      <c r="I963" s="82" t="str">
        <f t="shared" si="301"/>
        <v/>
      </c>
      <c r="J963" s="52"/>
      <c r="K963" s="52"/>
      <c r="L963" s="52"/>
      <c r="M963" s="52"/>
      <c r="N963" s="52"/>
      <c r="O963" s="52"/>
      <c r="P963" s="52"/>
      <c r="Q963" s="74"/>
      <c r="R963" s="75"/>
      <c r="S963" s="83"/>
      <c r="T963" s="84"/>
      <c r="U963" s="84"/>
      <c r="X963" s="2"/>
      <c r="Y963" s="106"/>
    </row>
    <row r="964" spans="1:26" ht="18.75" customHeight="1">
      <c r="A964" s="7"/>
      <c r="B964" s="206"/>
      <c r="C964" s="87"/>
      <c r="D964" s="10"/>
      <c r="E964" s="8"/>
      <c r="F964" s="9"/>
      <c r="G964" s="7"/>
      <c r="H964" s="15"/>
      <c r="I964" s="82" t="str">
        <f t="shared" si="301"/>
        <v/>
      </c>
      <c r="J964" s="52"/>
      <c r="K964" s="52"/>
      <c r="L964" s="52"/>
      <c r="M964" s="52"/>
      <c r="N964" s="52"/>
      <c r="O964" s="52"/>
      <c r="P964" s="52"/>
      <c r="Q964" s="74"/>
      <c r="R964" s="75"/>
      <c r="S964" s="83"/>
      <c r="T964" s="84"/>
      <c r="U964" s="84"/>
      <c r="X964" s="2"/>
      <c r="Y964" s="106"/>
    </row>
    <row r="965" spans="1:26" ht="18.75" customHeight="1">
      <c r="A965" s="7"/>
      <c r="B965" s="206"/>
      <c r="C965" s="87"/>
      <c r="D965" s="10"/>
      <c r="E965" s="8"/>
      <c r="F965" s="9"/>
      <c r="G965" s="7"/>
      <c r="H965" s="15"/>
      <c r="I965" s="82" t="str">
        <f t="shared" si="301"/>
        <v/>
      </c>
      <c r="J965" s="52"/>
      <c r="K965" s="52"/>
      <c r="L965" s="52"/>
      <c r="M965" s="52"/>
      <c r="N965" s="52"/>
      <c r="O965" s="52"/>
      <c r="P965" s="52"/>
      <c r="Q965" s="74"/>
      <c r="R965" s="75"/>
      <c r="S965" s="83"/>
      <c r="T965" s="84"/>
      <c r="U965" s="84"/>
      <c r="X965" s="2"/>
      <c r="Y965" s="106"/>
    </row>
    <row r="966" spans="1:26" ht="18.75" customHeight="1">
      <c r="A966" s="7"/>
      <c r="B966" s="206"/>
      <c r="C966" s="87"/>
      <c r="D966" s="10"/>
      <c r="E966" s="8"/>
      <c r="F966" s="9"/>
      <c r="G966" s="7"/>
      <c r="H966" s="15"/>
      <c r="I966" s="82" t="str">
        <f t="shared" ref="I966:I972" si="302">CONCATENATE(D966,F966,G966)</f>
        <v/>
      </c>
      <c r="J966" s="52"/>
      <c r="K966" s="52"/>
      <c r="L966" s="52"/>
      <c r="M966" s="52"/>
      <c r="N966" s="52"/>
      <c r="O966" s="52"/>
      <c r="P966" s="52"/>
      <c r="Q966" s="74"/>
      <c r="R966" s="75"/>
      <c r="S966" s="83"/>
      <c r="T966" s="84"/>
      <c r="U966" s="84"/>
      <c r="X966" s="2"/>
      <c r="Y966" s="106"/>
    </row>
    <row r="967" spans="1:26" s="96" customFormat="1" ht="18.75" customHeight="1">
      <c r="A967" s="89"/>
      <c r="B967" s="210"/>
      <c r="C967" s="37" t="s">
        <v>18</v>
      </c>
      <c r="D967" s="90"/>
      <c r="E967" s="38"/>
      <c r="F967" s="39"/>
      <c r="G967" s="40"/>
      <c r="H967" s="91"/>
      <c r="I967" s="82" t="str">
        <f t="shared" si="302"/>
        <v/>
      </c>
      <c r="J967" s="92"/>
      <c r="K967" s="92">
        <f>SUM(K920:K966)</f>
        <v>0</v>
      </c>
      <c r="L967" s="92"/>
      <c r="M967" s="92">
        <f>SUM(M920:M966)</f>
        <v>0</v>
      </c>
      <c r="N967" s="92"/>
      <c r="O967" s="92">
        <f>SUM(O920:O966)</f>
        <v>0</v>
      </c>
      <c r="P967" s="92">
        <f>SUM(K967,M967,O967)</f>
        <v>0</v>
      </c>
      <c r="Q967" s="93"/>
      <c r="R967" s="94"/>
      <c r="S967" s="95"/>
      <c r="T967" s="85"/>
      <c r="U967" s="85"/>
      <c r="W967" s="1"/>
      <c r="X967" s="105"/>
      <c r="Y967" s="97"/>
      <c r="Z967" s="191"/>
    </row>
    <row r="968" spans="1:26" ht="18.75" customHeight="1">
      <c r="A968" s="79">
        <f>인테리어집계!A24</f>
        <v>6</v>
      </c>
      <c r="B968" s="213">
        <f>인테리어집계!B24</f>
        <v>0</v>
      </c>
      <c r="C968" s="80"/>
      <c r="D968" s="81" t="str">
        <f>인테리어집계!D24</f>
        <v>기구공사</v>
      </c>
      <c r="E968" s="8"/>
      <c r="F968" s="17"/>
      <c r="G968" s="7"/>
      <c r="H968" s="15"/>
      <c r="I968" s="82" t="str">
        <f t="shared" si="302"/>
        <v>기구공사</v>
      </c>
      <c r="J968" s="52"/>
      <c r="K968" s="52"/>
      <c r="L968" s="52"/>
      <c r="M968" s="52"/>
      <c r="N968" s="52"/>
      <c r="O968" s="52"/>
      <c r="P968" s="52"/>
      <c r="Q968" s="74"/>
      <c r="R968" s="75"/>
      <c r="S968" s="83"/>
      <c r="T968" s="84"/>
      <c r="U968" s="85"/>
      <c r="X968" s="105"/>
      <c r="Y968" s="78"/>
    </row>
    <row r="969" spans="1:26" ht="18.75" customHeight="1">
      <c r="A969" s="184">
        <f>인테리어집계!A25</f>
        <v>0</v>
      </c>
      <c r="B969" s="194" t="str">
        <f>인테리어집계!B25</f>
        <v>6-1</v>
      </c>
      <c r="C969" s="188"/>
      <c r="D969" s="189" t="str">
        <f>인테리어집계!D25</f>
        <v>조명기구 공사_설치비는 전기란에</v>
      </c>
      <c r="E969" s="8"/>
      <c r="F969" s="17"/>
      <c r="G969" s="7"/>
      <c r="H969" s="15"/>
      <c r="I969" s="82" t="str">
        <f t="shared" si="302"/>
        <v>조명기구 공사_설치비는 전기란에</v>
      </c>
      <c r="J969" s="52"/>
      <c r="K969" s="52"/>
      <c r="L969" s="52"/>
      <c r="M969" s="52"/>
      <c r="N969" s="52"/>
      <c r="O969" s="52"/>
      <c r="P969" s="52"/>
      <c r="Q969" s="74"/>
      <c r="R969" s="75"/>
      <c r="S969" s="83"/>
      <c r="T969" s="84"/>
      <c r="U969" s="85"/>
      <c r="X969" s="105"/>
      <c r="Y969" s="78"/>
    </row>
    <row r="970" spans="1:26" ht="18" customHeight="1">
      <c r="A970" s="7"/>
      <c r="B970" s="86" t="s">
        <v>9</v>
      </c>
      <c r="C970" s="87"/>
      <c r="D970" s="10" t="s">
        <v>886</v>
      </c>
      <c r="E970" s="8"/>
      <c r="F970" s="17"/>
      <c r="G970" s="7"/>
      <c r="H970" s="15"/>
      <c r="I970" s="82" t="str">
        <f t="shared" si="302"/>
        <v>[B1 로비]</v>
      </c>
      <c r="J970" s="52"/>
      <c r="K970" s="52"/>
      <c r="L970" s="52"/>
      <c r="M970" s="52"/>
      <c r="N970" s="52"/>
      <c r="O970" s="52"/>
      <c r="P970" s="52"/>
      <c r="Q970" s="74"/>
      <c r="R970" s="75"/>
      <c r="S970" s="83"/>
      <c r="T970" s="84"/>
      <c r="U970" s="84"/>
      <c r="X970" s="2"/>
      <c r="Y970" s="78"/>
    </row>
    <row r="971" spans="1:26" ht="18" customHeight="1">
      <c r="A971" s="7"/>
      <c r="B971" s="206"/>
      <c r="C971" s="87"/>
      <c r="D971" s="19" t="s">
        <v>817</v>
      </c>
      <c r="E971" s="8"/>
      <c r="F971" s="9" t="s">
        <v>818</v>
      </c>
      <c r="G971" s="7" t="s">
        <v>21</v>
      </c>
      <c r="H971" s="15">
        <v>86</v>
      </c>
      <c r="I971" s="82" t="str">
        <f t="shared" si="302"/>
        <v>L-103인치 다운라이트EA</v>
      </c>
      <c r="J971" s="52"/>
      <c r="K971" s="52" t="str">
        <f t="shared" ref="K971:K1040" si="303">IF(J971="","",TRUNC(J971*$H971,0))</f>
        <v/>
      </c>
      <c r="L971" s="52"/>
      <c r="M971" s="52" t="str">
        <f t="shared" ref="M971:M1040" si="304">IF(L971="","",TRUNC(L971*$H971,0))</f>
        <v/>
      </c>
      <c r="N971" s="52"/>
      <c r="O971" s="52" t="str">
        <f t="shared" ref="O971:O1040" si="305">IF(N971="","",TRUNC(N971*$H971,0))</f>
        <v/>
      </c>
      <c r="P971" s="52">
        <f>SUM(K971,M971,O971)</f>
        <v>0</v>
      </c>
      <c r="Q971" s="74"/>
      <c r="R971" s="75" t="str">
        <f>"단가"&amp;VLOOKUP($I:$I,[4]단가!$A:$B,2,FALSE)&amp;"번"</f>
        <v>단가328번</v>
      </c>
      <c r="S971" s="83"/>
      <c r="T971" s="84"/>
      <c r="U971" s="84"/>
      <c r="X971" s="2"/>
      <c r="Y971" s="106" t="str">
        <f t="shared" ref="Y971:Y1034" si="306">CONCATENATE(H971,G971)</f>
        <v>86EA</v>
      </c>
    </row>
    <row r="972" spans="1:26" ht="18" customHeight="1">
      <c r="A972" s="7"/>
      <c r="B972" s="206"/>
      <c r="C972" s="87"/>
      <c r="D972" s="19" t="s">
        <v>819</v>
      </c>
      <c r="E972" s="8"/>
      <c r="F972" s="9" t="s">
        <v>820</v>
      </c>
      <c r="G972" s="7" t="s">
        <v>21</v>
      </c>
      <c r="H972" s="15">
        <v>4</v>
      </c>
      <c r="I972" s="82" t="str">
        <f t="shared" si="302"/>
        <v>L-13LED 에코 온스 2인치EA</v>
      </c>
      <c r="J972" s="52"/>
      <c r="K972" s="52" t="str">
        <f t="shared" si="303"/>
        <v/>
      </c>
      <c r="L972" s="52"/>
      <c r="M972" s="52" t="str">
        <f t="shared" si="304"/>
        <v/>
      </c>
      <c r="N972" s="52"/>
      <c r="O972" s="52" t="str">
        <f t="shared" si="305"/>
        <v/>
      </c>
      <c r="P972" s="52">
        <f>SUM(K972,M972,O972)</f>
        <v>0</v>
      </c>
      <c r="Q972" s="74"/>
      <c r="R972" s="75" t="str">
        <f>"단가"&amp;VLOOKUP($I:$I,[4]단가!$A:$B,2,FALSE)&amp;"번"</f>
        <v>단가331번</v>
      </c>
      <c r="S972" s="83"/>
      <c r="T972" s="84"/>
      <c r="U972" s="84"/>
      <c r="X972" s="2"/>
      <c r="Y972" s="106" t="str">
        <f t="shared" si="306"/>
        <v>4EA</v>
      </c>
    </row>
    <row r="973" spans="1:26" ht="18" customHeight="1">
      <c r="A973" s="7"/>
      <c r="B973" s="206"/>
      <c r="C973" s="87"/>
      <c r="D973" s="19" t="s">
        <v>821</v>
      </c>
      <c r="E973" s="8"/>
      <c r="F973" s="9" t="s">
        <v>822</v>
      </c>
      <c r="G973" s="7" t="s">
        <v>20</v>
      </c>
      <c r="H973" s="15">
        <v>22.68</v>
      </c>
      <c r="I973" s="82" t="str">
        <f t="shared" ref="I973:I1010" si="307">CONCATENATE(D973,F973,G973)</f>
        <v>LED BARSMPS 포함m</v>
      </c>
      <c r="J973" s="52"/>
      <c r="K973" s="52" t="str">
        <f t="shared" si="303"/>
        <v/>
      </c>
      <c r="L973" s="52"/>
      <c r="M973" s="52" t="str">
        <f t="shared" si="304"/>
        <v/>
      </c>
      <c r="N973" s="52"/>
      <c r="O973" s="52" t="str">
        <f t="shared" si="305"/>
        <v/>
      </c>
      <c r="P973" s="52">
        <f t="shared" ref="P973:P1009" si="308">SUM(K973,M973,O973)</f>
        <v>0</v>
      </c>
      <c r="Q973" s="74"/>
      <c r="R973" s="75" t="str">
        <f>"단가"&amp;VLOOKUP($I:$I,[4]단가!$A:$B,2,FALSE)&amp;"번"</f>
        <v>단가338번</v>
      </c>
      <c r="S973" s="83"/>
      <c r="T973" s="84"/>
      <c r="U973" s="84"/>
      <c r="X973" s="2"/>
      <c r="Y973" s="106" t="str">
        <f t="shared" si="306"/>
        <v>22.68m</v>
      </c>
    </row>
    <row r="974" spans="1:26" ht="18" customHeight="1">
      <c r="A974" s="7"/>
      <c r="B974" s="86" t="s">
        <v>9</v>
      </c>
      <c r="C974" s="87"/>
      <c r="D974" s="19" t="s">
        <v>887</v>
      </c>
      <c r="E974" s="8"/>
      <c r="F974" s="17"/>
      <c r="G974" s="7"/>
      <c r="H974" s="15"/>
      <c r="I974" s="82" t="str">
        <f t="shared" si="307"/>
        <v>[B1 북스토어]</v>
      </c>
      <c r="J974" s="52"/>
      <c r="K974" s="52"/>
      <c r="L974" s="52"/>
      <c r="M974" s="52"/>
      <c r="N974" s="52"/>
      <c r="O974" s="52"/>
      <c r="P974" s="52"/>
      <c r="Q974" s="74"/>
      <c r="R974" s="75"/>
      <c r="S974" s="83"/>
      <c r="T974" s="84"/>
      <c r="U974" s="84"/>
      <c r="X974" s="2"/>
      <c r="Y974" s="106" t="str">
        <f t="shared" si="306"/>
        <v/>
      </c>
    </row>
    <row r="975" spans="1:26" ht="18" customHeight="1">
      <c r="A975" s="7"/>
      <c r="B975" s="206"/>
      <c r="C975" s="87"/>
      <c r="D975" s="19" t="s">
        <v>823</v>
      </c>
      <c r="E975" s="8"/>
      <c r="F975" s="9" t="s">
        <v>824</v>
      </c>
      <c r="G975" s="7" t="s">
        <v>21</v>
      </c>
      <c r="H975" s="15">
        <v>6</v>
      </c>
      <c r="I975" s="82" t="str">
        <f t="shared" si="307"/>
        <v>L-12MR-S COB 민자 반사경 3구EA</v>
      </c>
      <c r="J975" s="52"/>
      <c r="K975" s="52" t="str">
        <f t="shared" si="303"/>
        <v/>
      </c>
      <c r="L975" s="52"/>
      <c r="M975" s="52" t="str">
        <f t="shared" si="304"/>
        <v/>
      </c>
      <c r="N975" s="52"/>
      <c r="O975" s="52" t="str">
        <f t="shared" si="305"/>
        <v/>
      </c>
      <c r="P975" s="52">
        <f t="shared" si="308"/>
        <v>0</v>
      </c>
      <c r="Q975" s="74"/>
      <c r="R975" s="75" t="str">
        <f>"단가"&amp;VLOOKUP($I:$I,[4]단가!$A:$B,2,FALSE)&amp;"번"</f>
        <v>단가330번</v>
      </c>
      <c r="S975" s="83"/>
      <c r="T975" s="84"/>
      <c r="U975" s="84"/>
      <c r="X975" s="2"/>
      <c r="Y975" s="106" t="str">
        <f t="shared" si="306"/>
        <v>6EA</v>
      </c>
    </row>
    <row r="976" spans="1:26" ht="18" customHeight="1">
      <c r="A976" s="7"/>
      <c r="B976" s="86" t="s">
        <v>9</v>
      </c>
      <c r="C976" s="87"/>
      <c r="D976" s="19" t="s">
        <v>888</v>
      </c>
      <c r="E976" s="8"/>
      <c r="F976" s="17"/>
      <c r="G976" s="7"/>
      <c r="H976" s="15"/>
      <c r="I976" s="82" t="str">
        <f t="shared" si="307"/>
        <v>[B1 직원라카룸]</v>
      </c>
      <c r="J976" s="52"/>
      <c r="K976" s="52"/>
      <c r="L976" s="52"/>
      <c r="M976" s="52"/>
      <c r="N976" s="52"/>
      <c r="O976" s="52"/>
      <c r="P976" s="52"/>
      <c r="Q976" s="74"/>
      <c r="R976" s="75"/>
      <c r="S976" s="83"/>
      <c r="T976" s="84"/>
      <c r="U976" s="84"/>
      <c r="X976" s="2"/>
      <c r="Y976" s="106" t="str">
        <f t="shared" si="306"/>
        <v/>
      </c>
    </row>
    <row r="977" spans="1:25" ht="18" customHeight="1">
      <c r="A977" s="7"/>
      <c r="B977" s="206"/>
      <c r="C977" s="87"/>
      <c r="D977" s="19" t="s">
        <v>825</v>
      </c>
      <c r="E977" s="8"/>
      <c r="F977" s="9" t="s">
        <v>826</v>
      </c>
      <c r="G977" s="7" t="s">
        <v>21</v>
      </c>
      <c r="H977" s="15">
        <v>1</v>
      </c>
      <c r="I977" s="82" t="str">
        <f t="shared" si="307"/>
        <v>L-054인치 다운라이트EA</v>
      </c>
      <c r="J977" s="52"/>
      <c r="K977" s="52" t="str">
        <f t="shared" si="303"/>
        <v/>
      </c>
      <c r="L977" s="52"/>
      <c r="M977" s="52" t="str">
        <f t="shared" si="304"/>
        <v/>
      </c>
      <c r="N977" s="52"/>
      <c r="O977" s="52" t="str">
        <f t="shared" si="305"/>
        <v/>
      </c>
      <c r="P977" s="52">
        <f t="shared" si="308"/>
        <v>0</v>
      </c>
      <c r="Q977" s="74"/>
      <c r="R977" s="75" t="str">
        <f>"단가"&amp;VLOOKUP($I:$I,[4]단가!$A:$B,2,FALSE)&amp;"번"</f>
        <v>단가323번</v>
      </c>
      <c r="S977" s="83"/>
      <c r="T977" s="84"/>
      <c r="U977" s="84"/>
      <c r="X977" s="2"/>
      <c r="Y977" s="106" t="str">
        <f t="shared" si="306"/>
        <v>1EA</v>
      </c>
    </row>
    <row r="978" spans="1:25" ht="18" customHeight="1">
      <c r="A978" s="7"/>
      <c r="B978" s="86" t="s">
        <v>9</v>
      </c>
      <c r="C978" s="87"/>
      <c r="D978" s="19" t="s">
        <v>889</v>
      </c>
      <c r="E978" s="8"/>
      <c r="F978" s="17"/>
      <c r="G978" s="7"/>
      <c r="H978" s="15"/>
      <c r="I978" s="82" t="str">
        <f t="shared" si="307"/>
        <v>[B1 소그룹실]</v>
      </c>
      <c r="J978" s="52"/>
      <c r="K978" s="52"/>
      <c r="L978" s="52"/>
      <c r="M978" s="52"/>
      <c r="N978" s="52"/>
      <c r="O978" s="52"/>
      <c r="P978" s="52"/>
      <c r="Q978" s="74"/>
      <c r="R978" s="75"/>
      <c r="S978" s="83"/>
      <c r="T978" s="84"/>
      <c r="U978" s="84"/>
      <c r="X978" s="2"/>
      <c r="Y978" s="106" t="str">
        <f t="shared" si="306"/>
        <v/>
      </c>
    </row>
    <row r="979" spans="1:25" ht="18" customHeight="1">
      <c r="A979" s="7"/>
      <c r="B979" s="206"/>
      <c r="C979" s="87"/>
      <c r="D979" s="19" t="s">
        <v>827</v>
      </c>
      <c r="E979" s="8"/>
      <c r="F979" s="9" t="s">
        <v>828</v>
      </c>
      <c r="G979" s="7" t="s">
        <v>21</v>
      </c>
      <c r="H979" s="15">
        <v>11</v>
      </c>
      <c r="I979" s="82" t="str">
        <f t="shared" si="307"/>
        <v>L-02BL LED COB 매입등EA</v>
      </c>
      <c r="J979" s="52"/>
      <c r="K979" s="52" t="str">
        <f t="shared" si="303"/>
        <v/>
      </c>
      <c r="L979" s="52"/>
      <c r="M979" s="52" t="str">
        <f t="shared" si="304"/>
        <v/>
      </c>
      <c r="N979" s="52"/>
      <c r="O979" s="52" t="str">
        <f t="shared" si="305"/>
        <v/>
      </c>
      <c r="P979" s="52">
        <f t="shared" si="308"/>
        <v>0</v>
      </c>
      <c r="Q979" s="74"/>
      <c r="R979" s="75" t="str">
        <f>"단가"&amp;VLOOKUP($I:$I,[4]단가!$A:$B,2,FALSE)&amp;"번"</f>
        <v>단가319번</v>
      </c>
      <c r="S979" s="83"/>
      <c r="T979" s="84"/>
      <c r="U979" s="84"/>
      <c r="X979" s="2"/>
      <c r="Y979" s="106" t="str">
        <f t="shared" si="306"/>
        <v>11EA</v>
      </c>
    </row>
    <row r="980" spans="1:25" ht="18" customHeight="1">
      <c r="A980" s="7"/>
      <c r="B980" s="206"/>
      <c r="C980" s="87"/>
      <c r="D980" s="19" t="s">
        <v>829</v>
      </c>
      <c r="E980" s="8"/>
      <c r="F980" s="9" t="s">
        <v>830</v>
      </c>
      <c r="G980" s="7" t="s">
        <v>21</v>
      </c>
      <c r="H980" s="15">
        <v>3</v>
      </c>
      <c r="I980" s="82" t="str">
        <f t="shared" si="307"/>
        <v>PL-02웨이브600 P/D EA</v>
      </c>
      <c r="J980" s="52"/>
      <c r="K980" s="52" t="str">
        <f t="shared" si="303"/>
        <v/>
      </c>
      <c r="L980" s="52"/>
      <c r="M980" s="52" t="str">
        <f t="shared" si="304"/>
        <v/>
      </c>
      <c r="N980" s="52"/>
      <c r="O980" s="52" t="str">
        <f t="shared" si="305"/>
        <v/>
      </c>
      <c r="P980" s="52">
        <f t="shared" si="308"/>
        <v>0</v>
      </c>
      <c r="Q980" s="74"/>
      <c r="R980" s="75" t="str">
        <f>"단가"&amp;VLOOKUP($I:$I,[4]단가!$A:$B,2,FALSE)&amp;"번"</f>
        <v>단가334번</v>
      </c>
      <c r="S980" s="83"/>
      <c r="T980" s="84"/>
      <c r="U980" s="84"/>
      <c r="X980" s="2"/>
      <c r="Y980" s="106" t="str">
        <f t="shared" si="306"/>
        <v>3EA</v>
      </c>
    </row>
    <row r="981" spans="1:25" ht="18" customHeight="1">
      <c r="A981" s="7"/>
      <c r="B981" s="86" t="s">
        <v>9</v>
      </c>
      <c r="C981" s="87"/>
      <c r="D981" s="19" t="s">
        <v>890</v>
      </c>
      <c r="E981" s="8"/>
      <c r="F981" s="17"/>
      <c r="G981" s="7"/>
      <c r="H981" s="15"/>
      <c r="I981" s="82" t="str">
        <f t="shared" si="307"/>
        <v>[B1 라운지]</v>
      </c>
      <c r="J981" s="52"/>
      <c r="K981" s="52"/>
      <c r="L981" s="52"/>
      <c r="M981" s="52"/>
      <c r="N981" s="52"/>
      <c r="O981" s="52"/>
      <c r="P981" s="52"/>
      <c r="Q981" s="74"/>
      <c r="R981" s="75"/>
      <c r="S981" s="83"/>
      <c r="T981" s="84"/>
      <c r="U981" s="84"/>
      <c r="X981" s="2"/>
      <c r="Y981" s="106" t="str">
        <f t="shared" si="306"/>
        <v/>
      </c>
    </row>
    <row r="982" spans="1:25" ht="18" customHeight="1">
      <c r="A982" s="7"/>
      <c r="B982" s="206"/>
      <c r="C982" s="87"/>
      <c r="D982" s="19" t="s">
        <v>831</v>
      </c>
      <c r="E982" s="8"/>
      <c r="F982" s="9" t="s">
        <v>832</v>
      </c>
      <c r="G982" s="7" t="s">
        <v>20</v>
      </c>
      <c r="H982" s="15">
        <v>133.80000000000001</v>
      </c>
      <c r="I982" s="82" t="str">
        <f t="shared" si="307"/>
        <v>L-07LED 라인등m</v>
      </c>
      <c r="J982" s="52"/>
      <c r="K982" s="52" t="str">
        <f t="shared" si="303"/>
        <v/>
      </c>
      <c r="L982" s="52"/>
      <c r="M982" s="52" t="str">
        <f t="shared" si="304"/>
        <v/>
      </c>
      <c r="N982" s="52"/>
      <c r="O982" s="52" t="str">
        <f t="shared" si="305"/>
        <v/>
      </c>
      <c r="P982" s="52">
        <f t="shared" si="308"/>
        <v>0</v>
      </c>
      <c r="Q982" s="74"/>
      <c r="R982" s="75" t="str">
        <f>"단가"&amp;VLOOKUP($I:$I,[4]단가!$A:$B,2,FALSE)&amp;"번"</f>
        <v>단가325번</v>
      </c>
      <c r="S982" s="83"/>
      <c r="T982" s="84"/>
      <c r="U982" s="84"/>
      <c r="X982" s="2"/>
      <c r="Y982" s="106" t="str">
        <f t="shared" si="306"/>
        <v>133.8m</v>
      </c>
    </row>
    <row r="983" spans="1:25" ht="18" customHeight="1">
      <c r="A983" s="7"/>
      <c r="B983" s="206"/>
      <c r="C983" s="87"/>
      <c r="D983" s="19" t="s">
        <v>823</v>
      </c>
      <c r="E983" s="8"/>
      <c r="F983" s="9" t="s">
        <v>824</v>
      </c>
      <c r="G983" s="7" t="s">
        <v>21</v>
      </c>
      <c r="H983" s="15">
        <v>26</v>
      </c>
      <c r="I983" s="82" t="str">
        <f t="shared" si="307"/>
        <v>L-12MR-S COB 민자 반사경 3구EA</v>
      </c>
      <c r="J983" s="52"/>
      <c r="K983" s="52" t="str">
        <f t="shared" si="303"/>
        <v/>
      </c>
      <c r="L983" s="52"/>
      <c r="M983" s="52" t="str">
        <f t="shared" si="304"/>
        <v/>
      </c>
      <c r="N983" s="52"/>
      <c r="O983" s="52" t="str">
        <f t="shared" si="305"/>
        <v/>
      </c>
      <c r="P983" s="52">
        <f t="shared" si="308"/>
        <v>0</v>
      </c>
      <c r="Q983" s="74"/>
      <c r="R983" s="75" t="str">
        <f>"단가"&amp;VLOOKUP($I:$I,[4]단가!$A:$B,2,FALSE)&amp;"번"</f>
        <v>단가330번</v>
      </c>
      <c r="S983" s="83"/>
      <c r="T983" s="84"/>
      <c r="U983" s="84"/>
      <c r="X983" s="2"/>
      <c r="Y983" s="106" t="str">
        <f t="shared" si="306"/>
        <v>26EA</v>
      </c>
    </row>
    <row r="984" spans="1:25" ht="18" customHeight="1">
      <c r="A984" s="7"/>
      <c r="B984" s="206"/>
      <c r="C984" s="87"/>
      <c r="D984" s="19" t="s">
        <v>833</v>
      </c>
      <c r="E984" s="8"/>
      <c r="F984" s="9" t="s">
        <v>834</v>
      </c>
      <c r="G984" s="7" t="s">
        <v>21</v>
      </c>
      <c r="H984" s="15">
        <v>3</v>
      </c>
      <c r="I984" s="82" t="str">
        <f t="shared" si="307"/>
        <v>L-11외발 PAR30 레일 스포트EA</v>
      </c>
      <c r="J984" s="52"/>
      <c r="K984" s="52" t="str">
        <f t="shared" si="303"/>
        <v/>
      </c>
      <c r="L984" s="52"/>
      <c r="M984" s="52" t="str">
        <f t="shared" si="304"/>
        <v/>
      </c>
      <c r="N984" s="52"/>
      <c r="O984" s="52" t="str">
        <f t="shared" si="305"/>
        <v/>
      </c>
      <c r="P984" s="52">
        <f t="shared" si="308"/>
        <v>0</v>
      </c>
      <c r="Q984" s="74"/>
      <c r="R984" s="75" t="str">
        <f>"단가"&amp;VLOOKUP($I:$I,[4]단가!$A:$B,2,FALSE)&amp;"번"</f>
        <v>단가329번</v>
      </c>
      <c r="S984" s="83"/>
      <c r="T984" s="84"/>
      <c r="U984" s="84"/>
      <c r="X984" s="2"/>
      <c r="Y984" s="106" t="str">
        <f t="shared" si="306"/>
        <v>3EA</v>
      </c>
    </row>
    <row r="985" spans="1:25" ht="18" customHeight="1">
      <c r="A985" s="7"/>
      <c r="B985" s="206"/>
      <c r="C985" s="87"/>
      <c r="D985" s="19" t="s">
        <v>835</v>
      </c>
      <c r="E985" s="8"/>
      <c r="F985" s="9" t="s">
        <v>836</v>
      </c>
      <c r="G985" s="7" t="s">
        <v>20</v>
      </c>
      <c r="H985" s="15">
        <v>3</v>
      </c>
      <c r="I985" s="82" t="str">
        <f t="shared" si="307"/>
        <v>레일전원, 마감, 연결 등 부속 포함m</v>
      </c>
      <c r="J985" s="52"/>
      <c r="K985" s="52" t="str">
        <f t="shared" si="303"/>
        <v/>
      </c>
      <c r="L985" s="52"/>
      <c r="M985" s="52" t="str">
        <f t="shared" si="304"/>
        <v/>
      </c>
      <c r="N985" s="52"/>
      <c r="O985" s="52" t="str">
        <f t="shared" si="305"/>
        <v/>
      </c>
      <c r="P985" s="52">
        <f t="shared" si="308"/>
        <v>0</v>
      </c>
      <c r="Q985" s="74"/>
      <c r="R985" s="75" t="str">
        <f>"단가"&amp;VLOOKUP($I:$I,[4]단가!$A:$B,2,FALSE)&amp;"번"</f>
        <v>단가339번</v>
      </c>
      <c r="S985" s="83"/>
      <c r="T985" s="84"/>
      <c r="U985" s="84"/>
      <c r="X985" s="2"/>
      <c r="Y985" s="106" t="str">
        <f t="shared" si="306"/>
        <v>3m</v>
      </c>
    </row>
    <row r="986" spans="1:25" ht="18" customHeight="1">
      <c r="A986" s="7"/>
      <c r="B986" s="86" t="s">
        <v>9</v>
      </c>
      <c r="C986" s="87"/>
      <c r="D986" s="19" t="s">
        <v>891</v>
      </c>
      <c r="E986" s="8"/>
      <c r="F986" s="17"/>
      <c r="G986" s="7"/>
      <c r="H986" s="15"/>
      <c r="I986" s="82" t="str">
        <f t="shared" si="307"/>
        <v>[B1 동선, 계단천정]</v>
      </c>
      <c r="J986" s="52"/>
      <c r="K986" s="52"/>
      <c r="L986" s="52"/>
      <c r="M986" s="52"/>
      <c r="N986" s="52"/>
      <c r="O986" s="52"/>
      <c r="P986" s="52"/>
      <c r="Q986" s="74"/>
      <c r="R986" s="75"/>
      <c r="S986" s="83"/>
      <c r="T986" s="84"/>
      <c r="U986" s="84"/>
      <c r="X986" s="2"/>
      <c r="Y986" s="106" t="str">
        <f t="shared" si="306"/>
        <v/>
      </c>
    </row>
    <row r="987" spans="1:25" ht="18" customHeight="1">
      <c r="A987" s="7"/>
      <c r="B987" s="206"/>
      <c r="C987" s="87"/>
      <c r="D987" s="19" t="s">
        <v>817</v>
      </c>
      <c r="E987" s="8"/>
      <c r="F987" s="9" t="s">
        <v>818</v>
      </c>
      <c r="G987" s="7" t="s">
        <v>21</v>
      </c>
      <c r="H987" s="15">
        <v>124</v>
      </c>
      <c r="I987" s="82" t="str">
        <f t="shared" si="307"/>
        <v>L-103인치 다운라이트EA</v>
      </c>
      <c r="J987" s="52"/>
      <c r="K987" s="52" t="str">
        <f t="shared" si="303"/>
        <v/>
      </c>
      <c r="L987" s="52"/>
      <c r="M987" s="52" t="str">
        <f t="shared" si="304"/>
        <v/>
      </c>
      <c r="N987" s="52"/>
      <c r="O987" s="52" t="str">
        <f t="shared" si="305"/>
        <v/>
      </c>
      <c r="P987" s="52">
        <f t="shared" si="308"/>
        <v>0</v>
      </c>
      <c r="Q987" s="74"/>
      <c r="R987" s="75" t="str">
        <f>"단가"&amp;VLOOKUP($I:$I,[4]단가!$A:$B,2,FALSE)&amp;"번"</f>
        <v>단가328번</v>
      </c>
      <c r="S987" s="83"/>
      <c r="T987" s="84"/>
      <c r="U987" s="84"/>
      <c r="X987" s="2"/>
      <c r="Y987" s="106" t="str">
        <f t="shared" si="306"/>
        <v>124EA</v>
      </c>
    </row>
    <row r="988" spans="1:25" ht="18" customHeight="1">
      <c r="A988" s="7"/>
      <c r="B988" s="206"/>
      <c r="C988" s="87"/>
      <c r="D988" s="19" t="s">
        <v>837</v>
      </c>
      <c r="E988" s="8"/>
      <c r="F988" s="9" t="s">
        <v>838</v>
      </c>
      <c r="G988" s="7" t="s">
        <v>21</v>
      </c>
      <c r="H988" s="15">
        <v>9</v>
      </c>
      <c r="I988" s="82" t="str">
        <f t="shared" si="307"/>
        <v>L-14마그네틱 레일등EA</v>
      </c>
      <c r="J988" s="52"/>
      <c r="K988" s="52" t="str">
        <f t="shared" si="303"/>
        <v/>
      </c>
      <c r="L988" s="52"/>
      <c r="M988" s="52" t="str">
        <f t="shared" si="304"/>
        <v/>
      </c>
      <c r="N988" s="52"/>
      <c r="O988" s="52" t="str">
        <f t="shared" si="305"/>
        <v/>
      </c>
      <c r="P988" s="52">
        <f t="shared" si="308"/>
        <v>0</v>
      </c>
      <c r="Q988" s="74"/>
      <c r="R988" s="75" t="str">
        <f>"단가"&amp;VLOOKUP($I:$I,[4]단가!$A:$B,2,FALSE)&amp;"번"</f>
        <v>단가332번</v>
      </c>
      <c r="S988" s="83"/>
      <c r="T988" s="84"/>
      <c r="U988" s="84"/>
      <c r="X988" s="2"/>
      <c r="Y988" s="106" t="str">
        <f t="shared" si="306"/>
        <v>9EA</v>
      </c>
    </row>
    <row r="989" spans="1:25" ht="18" customHeight="1">
      <c r="A989" s="7"/>
      <c r="B989" s="206"/>
      <c r="C989" s="87"/>
      <c r="D989" s="19" t="s">
        <v>839</v>
      </c>
      <c r="E989" s="8"/>
      <c r="F989" s="9" t="s">
        <v>840</v>
      </c>
      <c r="G989" s="7" t="s">
        <v>20</v>
      </c>
      <c r="H989" s="15">
        <v>39.200000000000003</v>
      </c>
      <c r="I989" s="82" t="str">
        <f t="shared" si="307"/>
        <v>마그네틱레일레일부속 포함m</v>
      </c>
      <c r="J989" s="52"/>
      <c r="K989" s="52" t="str">
        <f t="shared" si="303"/>
        <v/>
      </c>
      <c r="L989" s="52"/>
      <c r="M989" s="52" t="str">
        <f t="shared" si="304"/>
        <v/>
      </c>
      <c r="N989" s="52"/>
      <c r="O989" s="52" t="str">
        <f t="shared" si="305"/>
        <v/>
      </c>
      <c r="P989" s="52">
        <f t="shared" si="308"/>
        <v>0</v>
      </c>
      <c r="Q989" s="74"/>
      <c r="R989" s="75" t="str">
        <f>"단가"&amp;VLOOKUP($I:$I,[4]단가!$A:$B,2,FALSE)&amp;"번"</f>
        <v>단가340번</v>
      </c>
      <c r="S989" s="83"/>
      <c r="T989" s="84"/>
      <c r="U989" s="84"/>
      <c r="X989" s="2"/>
      <c r="Y989" s="106" t="str">
        <f t="shared" si="306"/>
        <v>39.2m</v>
      </c>
    </row>
    <row r="990" spans="1:25" ht="18" customHeight="1">
      <c r="A990" s="7"/>
      <c r="B990" s="86" t="s">
        <v>9</v>
      </c>
      <c r="C990" s="87"/>
      <c r="D990" s="19" t="s">
        <v>892</v>
      </c>
      <c r="E990" s="8"/>
      <c r="F990" s="17"/>
      <c r="G990" s="7"/>
      <c r="H990" s="15"/>
      <c r="I990" s="82" t="str">
        <f t="shared" si="307"/>
        <v>[B1 베이커리, 창고]</v>
      </c>
      <c r="J990" s="52"/>
      <c r="K990" s="52"/>
      <c r="L990" s="52"/>
      <c r="M990" s="52"/>
      <c r="N990" s="52"/>
      <c r="O990" s="52"/>
      <c r="P990" s="52"/>
      <c r="Q990" s="74"/>
      <c r="R990" s="75"/>
      <c r="S990" s="83"/>
      <c r="T990" s="84"/>
      <c r="U990" s="84"/>
      <c r="X990" s="2"/>
      <c r="Y990" s="106" t="str">
        <f t="shared" si="306"/>
        <v/>
      </c>
    </row>
    <row r="991" spans="1:25" ht="18" customHeight="1">
      <c r="A991" s="7"/>
      <c r="B991" s="206"/>
      <c r="C991" s="87"/>
      <c r="D991" s="19" t="s">
        <v>841</v>
      </c>
      <c r="E991" s="8"/>
      <c r="F991" s="9" t="s">
        <v>842</v>
      </c>
      <c r="G991" s="7" t="s">
        <v>21</v>
      </c>
      <c r="H991" s="15">
        <v>31</v>
      </c>
      <c r="I991" s="82" t="str">
        <f t="shared" si="307"/>
        <v>L-06마띠70 직매입 COBEA</v>
      </c>
      <c r="J991" s="52"/>
      <c r="K991" s="52" t="str">
        <f t="shared" si="303"/>
        <v/>
      </c>
      <c r="L991" s="52"/>
      <c r="M991" s="52" t="str">
        <f t="shared" si="304"/>
        <v/>
      </c>
      <c r="N991" s="52"/>
      <c r="O991" s="52" t="str">
        <f t="shared" si="305"/>
        <v/>
      </c>
      <c r="P991" s="52">
        <f t="shared" si="308"/>
        <v>0</v>
      </c>
      <c r="Q991" s="74"/>
      <c r="R991" s="75" t="str">
        <f>"단가"&amp;VLOOKUP($I:$I,[4]단가!$A:$B,2,FALSE)&amp;"번"</f>
        <v>단가324번</v>
      </c>
      <c r="S991" s="83"/>
      <c r="T991" s="84"/>
      <c r="U991" s="84"/>
      <c r="X991" s="2"/>
      <c r="Y991" s="106" t="str">
        <f t="shared" si="306"/>
        <v>31EA</v>
      </c>
    </row>
    <row r="992" spans="1:25" ht="18" customHeight="1">
      <c r="A992" s="7"/>
      <c r="B992" s="206"/>
      <c r="C992" s="87"/>
      <c r="D992" s="19" t="s">
        <v>819</v>
      </c>
      <c r="E992" s="8"/>
      <c r="F992" s="9" t="s">
        <v>820</v>
      </c>
      <c r="G992" s="7" t="s">
        <v>21</v>
      </c>
      <c r="H992" s="15">
        <v>6</v>
      </c>
      <c r="I992" s="82" t="str">
        <f t="shared" si="307"/>
        <v>L-13LED 에코 온스 2인치EA</v>
      </c>
      <c r="J992" s="52"/>
      <c r="K992" s="52" t="str">
        <f t="shared" si="303"/>
        <v/>
      </c>
      <c r="L992" s="52"/>
      <c r="M992" s="52" t="str">
        <f t="shared" si="304"/>
        <v/>
      </c>
      <c r="N992" s="52"/>
      <c r="O992" s="52" t="str">
        <f t="shared" si="305"/>
        <v/>
      </c>
      <c r="P992" s="52">
        <f t="shared" si="308"/>
        <v>0</v>
      </c>
      <c r="Q992" s="74"/>
      <c r="R992" s="75" t="str">
        <f>"단가"&amp;VLOOKUP($I:$I,[4]단가!$A:$B,2,FALSE)&amp;"번"</f>
        <v>단가331번</v>
      </c>
      <c r="S992" s="83"/>
      <c r="T992" s="84"/>
      <c r="U992" s="84"/>
      <c r="X992" s="2"/>
      <c r="Y992" s="106" t="str">
        <f t="shared" si="306"/>
        <v>6EA</v>
      </c>
    </row>
    <row r="993" spans="1:25" ht="18" customHeight="1">
      <c r="A993" s="7"/>
      <c r="B993" s="86" t="s">
        <v>9</v>
      </c>
      <c r="C993" s="87"/>
      <c r="D993" s="19" t="s">
        <v>893</v>
      </c>
      <c r="E993" s="8"/>
      <c r="F993" s="17"/>
      <c r="G993" s="7"/>
      <c r="H993" s="15"/>
      <c r="I993" s="82" t="str">
        <f t="shared" si="307"/>
        <v>[B1 장애인 화장실]</v>
      </c>
      <c r="J993" s="52"/>
      <c r="K993" s="52"/>
      <c r="L993" s="52"/>
      <c r="M993" s="52"/>
      <c r="N993" s="52"/>
      <c r="O993" s="52"/>
      <c r="P993" s="52"/>
      <c r="Q993" s="74"/>
      <c r="R993" s="75"/>
      <c r="S993" s="83"/>
      <c r="T993" s="84"/>
      <c r="U993" s="84"/>
      <c r="X993" s="2"/>
      <c r="Y993" s="106" t="str">
        <f t="shared" si="306"/>
        <v/>
      </c>
    </row>
    <row r="994" spans="1:25" ht="18" customHeight="1">
      <c r="A994" s="7"/>
      <c r="B994" s="206"/>
      <c r="C994" s="87"/>
      <c r="D994" s="19" t="s">
        <v>843</v>
      </c>
      <c r="E994" s="8"/>
      <c r="F994" s="9" t="s">
        <v>844</v>
      </c>
      <c r="G994" s="7" t="s">
        <v>21</v>
      </c>
      <c r="H994" s="15">
        <v>2</v>
      </c>
      <c r="I994" s="82" t="str">
        <f t="shared" si="307"/>
        <v>L-04직매입 나팔 COBEA</v>
      </c>
      <c r="J994" s="52"/>
      <c r="K994" s="52" t="str">
        <f t="shared" si="303"/>
        <v/>
      </c>
      <c r="L994" s="52"/>
      <c r="M994" s="52" t="str">
        <f t="shared" si="304"/>
        <v/>
      </c>
      <c r="N994" s="52"/>
      <c r="O994" s="52" t="str">
        <f t="shared" si="305"/>
        <v/>
      </c>
      <c r="P994" s="52">
        <f t="shared" si="308"/>
        <v>0</v>
      </c>
      <c r="Q994" s="74"/>
      <c r="R994" s="75" t="str">
        <f>"단가"&amp;VLOOKUP($I:$I,[4]단가!$A:$B,2,FALSE)&amp;"번"</f>
        <v>단가321번</v>
      </c>
      <c r="S994" s="83"/>
      <c r="T994" s="84"/>
      <c r="U994" s="84"/>
      <c r="X994" s="2"/>
      <c r="Y994" s="106" t="str">
        <f t="shared" si="306"/>
        <v>2EA</v>
      </c>
    </row>
    <row r="995" spans="1:25" ht="18" customHeight="1">
      <c r="A995" s="7"/>
      <c r="B995" s="86" t="s">
        <v>9</v>
      </c>
      <c r="C995" s="87"/>
      <c r="D995" s="19" t="s">
        <v>894</v>
      </c>
      <c r="E995" s="8"/>
      <c r="F995" s="17"/>
      <c r="G995" s="7"/>
      <c r="H995" s="15"/>
      <c r="I995" s="82" t="str">
        <f t="shared" si="307"/>
        <v>[B1 문화선교부1~3, 친교부 사무실]</v>
      </c>
      <c r="J995" s="52"/>
      <c r="K995" s="52"/>
      <c r="L995" s="52"/>
      <c r="M995" s="52"/>
      <c r="N995" s="52"/>
      <c r="O995" s="52"/>
      <c r="P995" s="52"/>
      <c r="Q995" s="74"/>
      <c r="R995" s="75"/>
      <c r="S995" s="83"/>
      <c r="T995" s="84"/>
      <c r="U995" s="84"/>
      <c r="X995" s="2"/>
      <c r="Y995" s="106" t="str">
        <f t="shared" si="306"/>
        <v/>
      </c>
    </row>
    <row r="996" spans="1:25" ht="18" customHeight="1">
      <c r="A996" s="7"/>
      <c r="B996" s="206"/>
      <c r="C996" s="87"/>
      <c r="D996" s="19" t="s">
        <v>825</v>
      </c>
      <c r="E996" s="8"/>
      <c r="F996" s="9" t="s">
        <v>826</v>
      </c>
      <c r="G996" s="7" t="s">
        <v>21</v>
      </c>
      <c r="H996" s="15">
        <v>33</v>
      </c>
      <c r="I996" s="82" t="str">
        <f t="shared" si="307"/>
        <v>L-054인치 다운라이트EA</v>
      </c>
      <c r="J996" s="52"/>
      <c r="K996" s="52" t="str">
        <f t="shared" si="303"/>
        <v/>
      </c>
      <c r="L996" s="52"/>
      <c r="M996" s="52" t="str">
        <f t="shared" si="304"/>
        <v/>
      </c>
      <c r="N996" s="52"/>
      <c r="O996" s="52" t="str">
        <f t="shared" si="305"/>
        <v/>
      </c>
      <c r="P996" s="52">
        <f t="shared" si="308"/>
        <v>0</v>
      </c>
      <c r="Q996" s="74"/>
      <c r="R996" s="75" t="str">
        <f>"단가"&amp;VLOOKUP($I:$I,[4]단가!$A:$B,2,FALSE)&amp;"번"</f>
        <v>단가323번</v>
      </c>
      <c r="S996" s="83"/>
      <c r="T996" s="84"/>
      <c r="U996" s="84"/>
      <c r="X996" s="2"/>
      <c r="Y996" s="106" t="str">
        <f t="shared" si="306"/>
        <v>33EA</v>
      </c>
    </row>
    <row r="997" spans="1:25" ht="18" customHeight="1">
      <c r="A997" s="7"/>
      <c r="B997" s="206"/>
      <c r="C997" s="87"/>
      <c r="D997" s="19" t="s">
        <v>817</v>
      </c>
      <c r="E997" s="8"/>
      <c r="F997" s="9" t="s">
        <v>818</v>
      </c>
      <c r="G997" s="7" t="s">
        <v>21</v>
      </c>
      <c r="H997" s="15">
        <v>2</v>
      </c>
      <c r="I997" s="82" t="str">
        <f t="shared" si="307"/>
        <v>L-103인치 다운라이트EA</v>
      </c>
      <c r="J997" s="52"/>
      <c r="K997" s="52" t="str">
        <f t="shared" si="303"/>
        <v/>
      </c>
      <c r="L997" s="52"/>
      <c r="M997" s="52" t="str">
        <f t="shared" si="304"/>
        <v/>
      </c>
      <c r="N997" s="52"/>
      <c r="O997" s="52" t="str">
        <f t="shared" si="305"/>
        <v/>
      </c>
      <c r="P997" s="52">
        <f t="shared" si="308"/>
        <v>0</v>
      </c>
      <c r="Q997" s="74"/>
      <c r="R997" s="75" t="str">
        <f>"단가"&amp;VLOOKUP($I:$I,[4]단가!$A:$B,2,FALSE)&amp;"번"</f>
        <v>단가328번</v>
      </c>
      <c r="S997" s="83"/>
      <c r="T997" s="84"/>
      <c r="U997" s="84"/>
      <c r="X997" s="2"/>
      <c r="Y997" s="106" t="str">
        <f t="shared" si="306"/>
        <v>2EA</v>
      </c>
    </row>
    <row r="998" spans="1:25" ht="18" customHeight="1">
      <c r="A998" s="7"/>
      <c r="B998" s="86" t="s">
        <v>9</v>
      </c>
      <c r="C998" s="87"/>
      <c r="D998" s="19" t="s">
        <v>895</v>
      </c>
      <c r="E998" s="8"/>
      <c r="F998" s="17"/>
      <c r="G998" s="7"/>
      <c r="H998" s="15"/>
      <c r="I998" s="82" t="str">
        <f t="shared" si="307"/>
        <v>[B1 공조실]</v>
      </c>
      <c r="J998" s="52"/>
      <c r="K998" s="52"/>
      <c r="L998" s="52"/>
      <c r="M998" s="52"/>
      <c r="N998" s="52"/>
      <c r="O998" s="52"/>
      <c r="P998" s="52"/>
      <c r="Q998" s="74"/>
      <c r="R998" s="75"/>
      <c r="S998" s="83"/>
      <c r="T998" s="84"/>
      <c r="U998" s="84"/>
      <c r="X998" s="2"/>
      <c r="Y998" s="106" t="str">
        <f t="shared" si="306"/>
        <v/>
      </c>
    </row>
    <row r="999" spans="1:25" ht="18" customHeight="1">
      <c r="A999" s="7"/>
      <c r="B999" s="206"/>
      <c r="C999" s="87"/>
      <c r="D999" s="19" t="s">
        <v>833</v>
      </c>
      <c r="E999" s="8"/>
      <c r="F999" s="9" t="s">
        <v>834</v>
      </c>
      <c r="G999" s="7" t="s">
        <v>21</v>
      </c>
      <c r="H999" s="15">
        <v>17</v>
      </c>
      <c r="I999" s="82" t="str">
        <f t="shared" si="307"/>
        <v>L-11외발 PAR30 레일 스포트EA</v>
      </c>
      <c r="J999" s="52"/>
      <c r="K999" s="52" t="str">
        <f t="shared" si="303"/>
        <v/>
      </c>
      <c r="L999" s="52"/>
      <c r="M999" s="52" t="str">
        <f t="shared" si="304"/>
        <v/>
      </c>
      <c r="N999" s="52"/>
      <c r="O999" s="52" t="str">
        <f t="shared" si="305"/>
        <v/>
      </c>
      <c r="P999" s="52">
        <f t="shared" si="308"/>
        <v>0</v>
      </c>
      <c r="Q999" s="74"/>
      <c r="R999" s="75" t="str">
        <f>"단가"&amp;VLOOKUP($I:$I,[4]단가!$A:$B,2,FALSE)&amp;"번"</f>
        <v>단가329번</v>
      </c>
      <c r="S999" s="83"/>
      <c r="T999" s="84"/>
      <c r="U999" s="84"/>
      <c r="X999" s="2"/>
      <c r="Y999" s="106" t="str">
        <f t="shared" si="306"/>
        <v>17EA</v>
      </c>
    </row>
    <row r="1000" spans="1:25" ht="18" customHeight="1">
      <c r="A1000" s="7"/>
      <c r="B1000" s="206"/>
      <c r="C1000" s="87"/>
      <c r="D1000" s="19" t="s">
        <v>835</v>
      </c>
      <c r="E1000" s="8"/>
      <c r="F1000" s="9" t="s">
        <v>836</v>
      </c>
      <c r="G1000" s="7" t="s">
        <v>20</v>
      </c>
      <c r="H1000" s="15">
        <v>18.8</v>
      </c>
      <c r="I1000" s="82" t="str">
        <f t="shared" si="307"/>
        <v>레일전원, 마감, 연결 등 부속 포함m</v>
      </c>
      <c r="J1000" s="52"/>
      <c r="K1000" s="52" t="str">
        <f t="shared" si="303"/>
        <v/>
      </c>
      <c r="L1000" s="52"/>
      <c r="M1000" s="52" t="str">
        <f t="shared" si="304"/>
        <v/>
      </c>
      <c r="N1000" s="52"/>
      <c r="O1000" s="52" t="str">
        <f t="shared" si="305"/>
        <v/>
      </c>
      <c r="P1000" s="52">
        <f t="shared" si="308"/>
        <v>0</v>
      </c>
      <c r="Q1000" s="74"/>
      <c r="R1000" s="75" t="str">
        <f>"단가"&amp;VLOOKUP($I:$I,[4]단가!$A:$B,2,FALSE)&amp;"번"</f>
        <v>단가339번</v>
      </c>
      <c r="S1000" s="83"/>
      <c r="T1000" s="84"/>
      <c r="U1000" s="84"/>
      <c r="X1000" s="2"/>
      <c r="Y1000" s="106" t="str">
        <f t="shared" si="306"/>
        <v>18.8m</v>
      </c>
    </row>
    <row r="1001" spans="1:25" ht="18" customHeight="1">
      <c r="A1001" s="7"/>
      <c r="B1001" s="86" t="s">
        <v>9</v>
      </c>
      <c r="C1001" s="87"/>
      <c r="D1001" s="19" t="s">
        <v>896</v>
      </c>
      <c r="E1001" s="8"/>
      <c r="F1001" s="17"/>
      <c r="G1001" s="7"/>
      <c r="H1001" s="15"/>
      <c r="I1001" s="82" t="str">
        <f t="shared" si="307"/>
        <v>[1F 로비/카페테리아, 중앙복도]</v>
      </c>
      <c r="J1001" s="52"/>
      <c r="K1001" s="52"/>
      <c r="L1001" s="52"/>
      <c r="M1001" s="52"/>
      <c r="N1001" s="52"/>
      <c r="O1001" s="52"/>
      <c r="P1001" s="52"/>
      <c r="Q1001" s="74"/>
      <c r="R1001" s="75"/>
      <c r="S1001" s="83"/>
      <c r="T1001" s="84"/>
      <c r="U1001" s="84"/>
      <c r="X1001" s="2"/>
      <c r="Y1001" s="106" t="str">
        <f t="shared" si="306"/>
        <v/>
      </c>
    </row>
    <row r="1002" spans="1:25" ht="18" customHeight="1">
      <c r="A1002" s="7"/>
      <c r="B1002" s="206"/>
      <c r="C1002" s="87"/>
      <c r="D1002" s="19" t="s">
        <v>845</v>
      </c>
      <c r="E1002" s="8"/>
      <c r="F1002" s="9" t="s">
        <v>846</v>
      </c>
      <c r="G1002" s="7" t="s">
        <v>21</v>
      </c>
      <c r="H1002" s="15">
        <v>18</v>
      </c>
      <c r="I1002" s="82" t="str">
        <f t="shared" si="307"/>
        <v>L-01마띠90 직매입 COB 다운라이트EA</v>
      </c>
      <c r="J1002" s="52"/>
      <c r="K1002" s="52" t="str">
        <f t="shared" si="303"/>
        <v/>
      </c>
      <c r="L1002" s="52"/>
      <c r="M1002" s="52" t="str">
        <f t="shared" si="304"/>
        <v/>
      </c>
      <c r="N1002" s="52"/>
      <c r="O1002" s="52" t="str">
        <f t="shared" si="305"/>
        <v/>
      </c>
      <c r="P1002" s="52">
        <f t="shared" si="308"/>
        <v>0</v>
      </c>
      <c r="Q1002" s="74"/>
      <c r="R1002" s="75" t="str">
        <f>"단가"&amp;VLOOKUP($I:$I,[4]단가!$A:$B,2,FALSE)&amp;"번"</f>
        <v>단가318번</v>
      </c>
      <c r="S1002" s="83"/>
      <c r="T1002" s="84"/>
      <c r="U1002" s="84"/>
      <c r="X1002" s="2"/>
      <c r="Y1002" s="106" t="str">
        <f t="shared" si="306"/>
        <v>18EA</v>
      </c>
    </row>
    <row r="1003" spans="1:25" ht="18" customHeight="1">
      <c r="A1003" s="7"/>
      <c r="B1003" s="206"/>
      <c r="C1003" s="87"/>
      <c r="D1003" s="19" t="s">
        <v>821</v>
      </c>
      <c r="E1003" s="8"/>
      <c r="F1003" s="9" t="s">
        <v>822</v>
      </c>
      <c r="G1003" s="7" t="s">
        <v>20</v>
      </c>
      <c r="H1003" s="15">
        <v>70.36</v>
      </c>
      <c r="I1003" s="82" t="str">
        <f t="shared" si="307"/>
        <v>LED BARSMPS 포함m</v>
      </c>
      <c r="J1003" s="52"/>
      <c r="K1003" s="52" t="str">
        <f t="shared" si="303"/>
        <v/>
      </c>
      <c r="L1003" s="52"/>
      <c r="M1003" s="52" t="str">
        <f t="shared" si="304"/>
        <v/>
      </c>
      <c r="N1003" s="52"/>
      <c r="O1003" s="52" t="str">
        <f t="shared" si="305"/>
        <v/>
      </c>
      <c r="P1003" s="52">
        <f t="shared" si="308"/>
        <v>0</v>
      </c>
      <c r="Q1003" s="74"/>
      <c r="R1003" s="75" t="str">
        <f>"단가"&amp;VLOOKUP($I:$I,[4]단가!$A:$B,2,FALSE)&amp;"번"</f>
        <v>단가338번</v>
      </c>
      <c r="S1003" s="83"/>
      <c r="T1003" s="84"/>
      <c r="U1003" s="84"/>
      <c r="X1003" s="2"/>
      <c r="Y1003" s="106" t="str">
        <f t="shared" si="306"/>
        <v>70.36m</v>
      </c>
    </row>
    <row r="1004" spans="1:25" ht="18" customHeight="1">
      <c r="A1004" s="7"/>
      <c r="B1004" s="86" t="s">
        <v>9</v>
      </c>
      <c r="C1004" s="87"/>
      <c r="D1004" s="19" t="s">
        <v>897</v>
      </c>
      <c r="E1004" s="8"/>
      <c r="F1004" s="17"/>
      <c r="G1004" s="7"/>
      <c r="H1004" s="15"/>
      <c r="I1004" s="82" t="str">
        <f t="shared" si="307"/>
        <v>[1F 카페테리아주방, 작원라카룸]</v>
      </c>
      <c r="J1004" s="52"/>
      <c r="K1004" s="52"/>
      <c r="L1004" s="52"/>
      <c r="M1004" s="52"/>
      <c r="N1004" s="52"/>
      <c r="O1004" s="52"/>
      <c r="P1004" s="52"/>
      <c r="Q1004" s="74"/>
      <c r="R1004" s="75"/>
      <c r="S1004" s="83"/>
      <c r="T1004" s="84"/>
      <c r="U1004" s="84"/>
      <c r="X1004" s="2"/>
      <c r="Y1004" s="106" t="str">
        <f t="shared" si="306"/>
        <v/>
      </c>
    </row>
    <row r="1005" spans="1:25" ht="18" customHeight="1">
      <c r="A1005" s="7"/>
      <c r="B1005" s="206"/>
      <c r="C1005" s="87"/>
      <c r="D1005" s="19" t="s">
        <v>841</v>
      </c>
      <c r="E1005" s="8"/>
      <c r="F1005" s="9" t="s">
        <v>842</v>
      </c>
      <c r="G1005" s="7" t="s">
        <v>21</v>
      </c>
      <c r="H1005" s="15">
        <v>16</v>
      </c>
      <c r="I1005" s="82" t="str">
        <f t="shared" si="307"/>
        <v>L-06마띠70 직매입 COBEA</v>
      </c>
      <c r="J1005" s="52"/>
      <c r="K1005" s="52" t="str">
        <f t="shared" si="303"/>
        <v/>
      </c>
      <c r="L1005" s="52"/>
      <c r="M1005" s="52" t="str">
        <f t="shared" si="304"/>
        <v/>
      </c>
      <c r="N1005" s="52"/>
      <c r="O1005" s="52" t="str">
        <f t="shared" si="305"/>
        <v/>
      </c>
      <c r="P1005" s="52">
        <f t="shared" si="308"/>
        <v>0</v>
      </c>
      <c r="Q1005" s="74"/>
      <c r="R1005" s="75" t="str">
        <f>"단가"&amp;VLOOKUP($I:$I,[4]단가!$A:$B,2,FALSE)&amp;"번"</f>
        <v>단가324번</v>
      </c>
      <c r="S1005" s="83"/>
      <c r="T1005" s="84"/>
      <c r="U1005" s="84"/>
      <c r="X1005" s="2"/>
      <c r="Y1005" s="106" t="str">
        <f t="shared" si="306"/>
        <v>16EA</v>
      </c>
    </row>
    <row r="1006" spans="1:25" ht="18" customHeight="1">
      <c r="A1006" s="7"/>
      <c r="B1006" s="206"/>
      <c r="C1006" s="87"/>
      <c r="D1006" s="19" t="s">
        <v>825</v>
      </c>
      <c r="E1006" s="8"/>
      <c r="F1006" s="9" t="s">
        <v>826</v>
      </c>
      <c r="G1006" s="7" t="s">
        <v>21</v>
      </c>
      <c r="H1006" s="15">
        <v>8</v>
      </c>
      <c r="I1006" s="82" t="str">
        <f t="shared" si="307"/>
        <v>L-054인치 다운라이트EA</v>
      </c>
      <c r="J1006" s="52"/>
      <c r="K1006" s="52" t="str">
        <f t="shared" si="303"/>
        <v/>
      </c>
      <c r="L1006" s="52"/>
      <c r="M1006" s="52" t="str">
        <f t="shared" si="304"/>
        <v/>
      </c>
      <c r="N1006" s="52"/>
      <c r="O1006" s="52" t="str">
        <f t="shared" si="305"/>
        <v/>
      </c>
      <c r="P1006" s="52">
        <f t="shared" si="308"/>
        <v>0</v>
      </c>
      <c r="Q1006" s="74"/>
      <c r="R1006" s="75" t="str">
        <f>"단가"&amp;VLOOKUP($I:$I,[4]단가!$A:$B,2,FALSE)&amp;"번"</f>
        <v>단가323번</v>
      </c>
      <c r="S1006" s="83"/>
      <c r="T1006" s="84"/>
      <c r="U1006" s="84"/>
      <c r="X1006" s="2"/>
      <c r="Y1006" s="106" t="str">
        <f t="shared" si="306"/>
        <v>8EA</v>
      </c>
    </row>
    <row r="1007" spans="1:25" ht="18" customHeight="1">
      <c r="A1007" s="7"/>
      <c r="B1007" s="86" t="s">
        <v>9</v>
      </c>
      <c r="C1007" s="87"/>
      <c r="D1007" s="19" t="s">
        <v>898</v>
      </c>
      <c r="E1007" s="8"/>
      <c r="F1007" s="17"/>
      <c r="G1007" s="7"/>
      <c r="H1007" s="15"/>
      <c r="I1007" s="82" t="str">
        <f t="shared" si="307"/>
        <v>[1F 미팅룸1, 2]</v>
      </c>
      <c r="J1007" s="52"/>
      <c r="K1007" s="52"/>
      <c r="L1007" s="52"/>
      <c r="M1007" s="52"/>
      <c r="N1007" s="52"/>
      <c r="O1007" s="52"/>
      <c r="P1007" s="52"/>
      <c r="Q1007" s="74"/>
      <c r="R1007" s="75"/>
      <c r="S1007" s="83"/>
      <c r="T1007" s="84"/>
      <c r="U1007" s="84"/>
      <c r="X1007" s="2"/>
      <c r="Y1007" s="106" t="str">
        <f t="shared" si="306"/>
        <v/>
      </c>
    </row>
    <row r="1008" spans="1:25" ht="18" customHeight="1">
      <c r="A1008" s="7"/>
      <c r="B1008" s="206"/>
      <c r="C1008" s="87"/>
      <c r="D1008" s="19" t="s">
        <v>827</v>
      </c>
      <c r="E1008" s="8"/>
      <c r="F1008" s="9" t="s">
        <v>828</v>
      </c>
      <c r="G1008" s="7" t="s">
        <v>21</v>
      </c>
      <c r="H1008" s="15">
        <v>8</v>
      </c>
      <c r="I1008" s="82" t="str">
        <f t="shared" si="307"/>
        <v>L-02BL LED COB 매입등EA</v>
      </c>
      <c r="J1008" s="52"/>
      <c r="K1008" s="52" t="str">
        <f t="shared" si="303"/>
        <v/>
      </c>
      <c r="L1008" s="52"/>
      <c r="M1008" s="52" t="str">
        <f t="shared" si="304"/>
        <v/>
      </c>
      <c r="N1008" s="52"/>
      <c r="O1008" s="52" t="str">
        <f t="shared" si="305"/>
        <v/>
      </c>
      <c r="P1008" s="52">
        <f t="shared" si="308"/>
        <v>0</v>
      </c>
      <c r="Q1008" s="74"/>
      <c r="R1008" s="75" t="str">
        <f>"단가"&amp;VLOOKUP($I:$I,[4]단가!$A:$B,2,FALSE)&amp;"번"</f>
        <v>단가319번</v>
      </c>
      <c r="S1008" s="83"/>
      <c r="T1008" s="84"/>
      <c r="U1008" s="84"/>
      <c r="X1008" s="2"/>
      <c r="Y1008" s="106" t="str">
        <f t="shared" si="306"/>
        <v>8EA</v>
      </c>
    </row>
    <row r="1009" spans="1:25" ht="18" customHeight="1">
      <c r="A1009" s="7"/>
      <c r="B1009" s="206"/>
      <c r="C1009" s="87"/>
      <c r="D1009" s="19" t="s">
        <v>847</v>
      </c>
      <c r="E1009" s="8"/>
      <c r="F1009" s="9" t="s">
        <v>975</v>
      </c>
      <c r="G1009" s="7" t="s">
        <v>21</v>
      </c>
      <c r="H1009" s="15">
        <v>2</v>
      </c>
      <c r="I1009" s="82" t="str">
        <f t="shared" si="307"/>
        <v>PL-01지노블랙 P/DEA</v>
      </c>
      <c r="J1009" s="52"/>
      <c r="K1009" s="52" t="str">
        <f t="shared" si="303"/>
        <v/>
      </c>
      <c r="L1009" s="52"/>
      <c r="M1009" s="52" t="str">
        <f t="shared" si="304"/>
        <v/>
      </c>
      <c r="N1009" s="52"/>
      <c r="O1009" s="52" t="str">
        <f t="shared" si="305"/>
        <v/>
      </c>
      <c r="P1009" s="52">
        <f t="shared" si="308"/>
        <v>0</v>
      </c>
      <c r="Q1009" s="74"/>
      <c r="R1009" s="75" t="str">
        <f>"단가"&amp;VLOOKUP($I:$I,[4]단가!$A:$B,2,FALSE)&amp;"번"</f>
        <v>단가333번</v>
      </c>
      <c r="S1009" s="83"/>
      <c r="T1009" s="84"/>
      <c r="U1009" s="84"/>
      <c r="X1009" s="2"/>
      <c r="Y1009" s="106" t="str">
        <f t="shared" si="306"/>
        <v>2EA</v>
      </c>
    </row>
    <row r="1010" spans="1:25" ht="18" customHeight="1">
      <c r="A1010" s="7"/>
      <c r="B1010" s="86" t="s">
        <v>9</v>
      </c>
      <c r="C1010" s="87"/>
      <c r="D1010" s="19" t="s">
        <v>899</v>
      </c>
      <c r="E1010" s="8"/>
      <c r="F1010" s="17"/>
      <c r="G1010" s="7"/>
      <c r="H1010" s="15"/>
      <c r="I1010" s="82" t="str">
        <f t="shared" si="307"/>
        <v>[1F 여자화장실]</v>
      </c>
      <c r="J1010" s="52"/>
      <c r="K1010" s="52"/>
      <c r="L1010" s="52"/>
      <c r="M1010" s="52"/>
      <c r="N1010" s="52"/>
      <c r="O1010" s="52"/>
      <c r="P1010" s="52"/>
      <c r="Q1010" s="74"/>
      <c r="R1010" s="75"/>
      <c r="S1010" s="83"/>
      <c r="T1010" s="84"/>
      <c r="U1010" s="84"/>
      <c r="X1010" s="2"/>
      <c r="Y1010" s="106" t="str">
        <f t="shared" si="306"/>
        <v/>
      </c>
    </row>
    <row r="1011" spans="1:25" ht="18" customHeight="1">
      <c r="A1011" s="7"/>
      <c r="B1011" s="206"/>
      <c r="C1011" s="87"/>
      <c r="D1011" s="19" t="s">
        <v>843</v>
      </c>
      <c r="E1011" s="8"/>
      <c r="F1011" s="9" t="s">
        <v>844</v>
      </c>
      <c r="G1011" s="7" t="s">
        <v>21</v>
      </c>
      <c r="H1011" s="15">
        <v>13</v>
      </c>
      <c r="I1011" s="82" t="str">
        <f t="shared" ref="I1011:I1041" si="309">CONCATENATE(D1011,F1011,G1011)</f>
        <v>L-04직매입 나팔 COBEA</v>
      </c>
      <c r="J1011" s="52"/>
      <c r="K1011" s="52" t="str">
        <f t="shared" si="303"/>
        <v/>
      </c>
      <c r="L1011" s="52"/>
      <c r="M1011" s="52" t="str">
        <f t="shared" si="304"/>
        <v/>
      </c>
      <c r="N1011" s="52"/>
      <c r="O1011" s="52" t="str">
        <f t="shared" si="305"/>
        <v/>
      </c>
      <c r="P1011" s="52">
        <f t="shared" ref="P1011:P1040" si="310">SUM(K1011,M1011,O1011)</f>
        <v>0</v>
      </c>
      <c r="Q1011" s="74"/>
      <c r="R1011" s="75" t="str">
        <f>"단가"&amp;VLOOKUP($I:$I,[4]단가!$A:$B,2,FALSE)&amp;"번"</f>
        <v>단가321번</v>
      </c>
      <c r="S1011" s="83"/>
      <c r="T1011" s="84"/>
      <c r="U1011" s="84"/>
      <c r="X1011" s="2"/>
      <c r="Y1011" s="106" t="str">
        <f t="shared" si="306"/>
        <v>13EA</v>
      </c>
    </row>
    <row r="1012" spans="1:25" ht="18" customHeight="1">
      <c r="A1012" s="7"/>
      <c r="B1012" s="206"/>
      <c r="C1012" s="87"/>
      <c r="D1012" s="19" t="s">
        <v>848</v>
      </c>
      <c r="E1012" s="8"/>
      <c r="F1012" s="9" t="s">
        <v>849</v>
      </c>
      <c r="G1012" s="7" t="s">
        <v>21</v>
      </c>
      <c r="H1012" s="15">
        <v>13</v>
      </c>
      <c r="I1012" s="82" t="str">
        <f t="shared" si="309"/>
        <v>L-04-1직매입 나팔 COB/ 도경 투시 감지센서 EA</v>
      </c>
      <c r="J1012" s="52"/>
      <c r="K1012" s="52" t="str">
        <f t="shared" si="303"/>
        <v/>
      </c>
      <c r="L1012" s="52"/>
      <c r="M1012" s="52" t="str">
        <f t="shared" si="304"/>
        <v/>
      </c>
      <c r="N1012" s="52"/>
      <c r="O1012" s="52" t="str">
        <f t="shared" si="305"/>
        <v/>
      </c>
      <c r="P1012" s="52">
        <f t="shared" si="310"/>
        <v>0</v>
      </c>
      <c r="Q1012" s="74"/>
      <c r="R1012" s="75" t="str">
        <f>"단가"&amp;VLOOKUP($I:$I,[4]단가!$A:$B,2,FALSE)&amp;"번"</f>
        <v>단가322번</v>
      </c>
      <c r="S1012" s="83"/>
      <c r="T1012" s="84"/>
      <c r="U1012" s="84"/>
      <c r="X1012" s="2"/>
      <c r="Y1012" s="106" t="str">
        <f t="shared" si="306"/>
        <v>13EA</v>
      </c>
    </row>
    <row r="1013" spans="1:25" ht="18" customHeight="1">
      <c r="A1013" s="7"/>
      <c r="B1013" s="206"/>
      <c r="C1013" s="87"/>
      <c r="D1013" s="19" t="s">
        <v>821</v>
      </c>
      <c r="E1013" s="8"/>
      <c r="F1013" s="9" t="s">
        <v>822</v>
      </c>
      <c r="G1013" s="7" t="s">
        <v>20</v>
      </c>
      <c r="H1013" s="15">
        <v>24.95</v>
      </c>
      <c r="I1013" s="82" t="str">
        <f t="shared" si="309"/>
        <v>LED BARSMPS 포함m</v>
      </c>
      <c r="J1013" s="52"/>
      <c r="K1013" s="52" t="str">
        <f t="shared" si="303"/>
        <v/>
      </c>
      <c r="L1013" s="52"/>
      <c r="M1013" s="52" t="str">
        <f t="shared" si="304"/>
        <v/>
      </c>
      <c r="N1013" s="52"/>
      <c r="O1013" s="52" t="str">
        <f t="shared" si="305"/>
        <v/>
      </c>
      <c r="P1013" s="52">
        <f t="shared" si="310"/>
        <v>0</v>
      </c>
      <c r="Q1013" s="74"/>
      <c r="R1013" s="75" t="str">
        <f>"단가"&amp;VLOOKUP($I:$I,[4]단가!$A:$B,2,FALSE)&amp;"번"</f>
        <v>단가338번</v>
      </c>
      <c r="S1013" s="83"/>
      <c r="T1013" s="84"/>
      <c r="U1013" s="84"/>
      <c r="X1013" s="2"/>
      <c r="Y1013" s="106" t="str">
        <f t="shared" si="306"/>
        <v>24.95m</v>
      </c>
    </row>
    <row r="1014" spans="1:25" ht="18" customHeight="1">
      <c r="A1014" s="7"/>
      <c r="B1014" s="206"/>
      <c r="C1014" s="87"/>
      <c r="D1014" s="19" t="s">
        <v>850</v>
      </c>
      <c r="E1014" s="8"/>
      <c r="F1014" s="9" t="s">
        <v>822</v>
      </c>
      <c r="G1014" s="7" t="s">
        <v>20</v>
      </c>
      <c r="H1014" s="15">
        <v>23.4</v>
      </c>
      <c r="I1014" s="82" t="str">
        <f t="shared" si="309"/>
        <v>벽간접 LED BARSMPS 포함m</v>
      </c>
      <c r="J1014" s="52"/>
      <c r="K1014" s="52" t="str">
        <f t="shared" si="303"/>
        <v/>
      </c>
      <c r="L1014" s="52"/>
      <c r="M1014" s="52" t="str">
        <f t="shared" si="304"/>
        <v/>
      </c>
      <c r="N1014" s="52"/>
      <c r="O1014" s="52" t="str">
        <f t="shared" si="305"/>
        <v/>
      </c>
      <c r="P1014" s="52">
        <f t="shared" si="310"/>
        <v>0</v>
      </c>
      <c r="Q1014" s="74"/>
      <c r="R1014" s="75" t="str">
        <f>"단가"&amp;VLOOKUP($I:$I,[4]단가!$A:$B,2,FALSE)&amp;"번"</f>
        <v>단가337번</v>
      </c>
      <c r="S1014" s="83"/>
      <c r="T1014" s="84"/>
      <c r="U1014" s="84"/>
      <c r="X1014" s="2"/>
      <c r="Y1014" s="106" t="str">
        <f t="shared" si="306"/>
        <v>23.4m</v>
      </c>
    </row>
    <row r="1015" spans="1:25" ht="18" customHeight="1">
      <c r="A1015" s="7"/>
      <c r="B1015" s="86" t="s">
        <v>9</v>
      </c>
      <c r="C1015" s="87"/>
      <c r="D1015" s="19" t="s">
        <v>900</v>
      </c>
      <c r="E1015" s="8"/>
      <c r="F1015" s="17"/>
      <c r="G1015" s="7"/>
      <c r="H1015" s="15"/>
      <c r="I1015" s="82" t="str">
        <f t="shared" si="309"/>
        <v>[1F 여자화장실 앞 전실]</v>
      </c>
      <c r="J1015" s="52"/>
      <c r="K1015" s="52"/>
      <c r="L1015" s="52"/>
      <c r="M1015" s="52"/>
      <c r="N1015" s="52"/>
      <c r="O1015" s="52"/>
      <c r="P1015" s="52"/>
      <c r="Q1015" s="74"/>
      <c r="R1015" s="75"/>
      <c r="S1015" s="83"/>
      <c r="T1015" s="84"/>
      <c r="U1015" s="84"/>
      <c r="X1015" s="2"/>
      <c r="Y1015" s="106" t="str">
        <f t="shared" si="306"/>
        <v/>
      </c>
    </row>
    <row r="1016" spans="1:25" ht="18" customHeight="1">
      <c r="A1016" s="7"/>
      <c r="B1016" s="206"/>
      <c r="C1016" s="87"/>
      <c r="D1016" s="19" t="s">
        <v>845</v>
      </c>
      <c r="E1016" s="8"/>
      <c r="F1016" s="9" t="s">
        <v>846</v>
      </c>
      <c r="G1016" s="7" t="s">
        <v>21</v>
      </c>
      <c r="H1016" s="15">
        <v>3</v>
      </c>
      <c r="I1016" s="82" t="str">
        <f t="shared" si="309"/>
        <v>L-01마띠90 직매입 COB 다운라이트EA</v>
      </c>
      <c r="J1016" s="52"/>
      <c r="K1016" s="52" t="str">
        <f t="shared" si="303"/>
        <v/>
      </c>
      <c r="L1016" s="52"/>
      <c r="M1016" s="52" t="str">
        <f t="shared" si="304"/>
        <v/>
      </c>
      <c r="N1016" s="52"/>
      <c r="O1016" s="52" t="str">
        <f t="shared" si="305"/>
        <v/>
      </c>
      <c r="P1016" s="52">
        <f t="shared" si="310"/>
        <v>0</v>
      </c>
      <c r="Q1016" s="74"/>
      <c r="R1016" s="75" t="str">
        <f>"단가"&amp;VLOOKUP($I:$I,[4]단가!$A:$B,2,FALSE)&amp;"번"</f>
        <v>단가318번</v>
      </c>
      <c r="S1016" s="83"/>
      <c r="T1016" s="84"/>
      <c r="U1016" s="84"/>
      <c r="X1016" s="2"/>
      <c r="Y1016" s="106" t="str">
        <f t="shared" si="306"/>
        <v>3EA</v>
      </c>
    </row>
    <row r="1017" spans="1:25" ht="18" customHeight="1">
      <c r="A1017" s="7"/>
      <c r="B1017" s="86" t="s">
        <v>9</v>
      </c>
      <c r="C1017" s="87"/>
      <c r="D1017" s="19" t="s">
        <v>901</v>
      </c>
      <c r="E1017" s="8"/>
      <c r="F1017" s="17"/>
      <c r="G1017" s="7"/>
      <c r="H1017" s="15"/>
      <c r="I1017" s="82" t="str">
        <f t="shared" si="309"/>
        <v>[1F 장애인화장실(여)]</v>
      </c>
      <c r="J1017" s="52"/>
      <c r="K1017" s="52"/>
      <c r="L1017" s="52"/>
      <c r="M1017" s="52"/>
      <c r="N1017" s="52"/>
      <c r="O1017" s="52"/>
      <c r="P1017" s="52"/>
      <c r="Q1017" s="74"/>
      <c r="R1017" s="75"/>
      <c r="S1017" s="83"/>
      <c r="T1017" s="84"/>
      <c r="U1017" s="84"/>
      <c r="X1017" s="2"/>
      <c r="Y1017" s="106" t="str">
        <f t="shared" si="306"/>
        <v/>
      </c>
    </row>
    <row r="1018" spans="1:25" ht="18" customHeight="1">
      <c r="A1018" s="7"/>
      <c r="B1018" s="206"/>
      <c r="C1018" s="87"/>
      <c r="D1018" s="19" t="s">
        <v>843</v>
      </c>
      <c r="E1018" s="8"/>
      <c r="F1018" s="9" t="s">
        <v>844</v>
      </c>
      <c r="G1018" s="7" t="s">
        <v>21</v>
      </c>
      <c r="H1018" s="15">
        <v>2</v>
      </c>
      <c r="I1018" s="82" t="str">
        <f t="shared" si="309"/>
        <v>L-04직매입 나팔 COBEA</v>
      </c>
      <c r="J1018" s="52"/>
      <c r="K1018" s="52" t="str">
        <f t="shared" si="303"/>
        <v/>
      </c>
      <c r="L1018" s="52"/>
      <c r="M1018" s="52" t="str">
        <f t="shared" si="304"/>
        <v/>
      </c>
      <c r="N1018" s="52"/>
      <c r="O1018" s="52" t="str">
        <f t="shared" si="305"/>
        <v/>
      </c>
      <c r="P1018" s="52">
        <f t="shared" si="310"/>
        <v>0</v>
      </c>
      <c r="Q1018" s="74"/>
      <c r="R1018" s="75" t="str">
        <f>"단가"&amp;VLOOKUP($I:$I,[4]단가!$A:$B,2,FALSE)&amp;"번"</f>
        <v>단가321번</v>
      </c>
      <c r="S1018" s="83"/>
      <c r="T1018" s="84"/>
      <c r="U1018" s="84"/>
      <c r="X1018" s="2"/>
      <c r="Y1018" s="106" t="str">
        <f t="shared" si="306"/>
        <v>2EA</v>
      </c>
    </row>
    <row r="1019" spans="1:25" ht="18" customHeight="1">
      <c r="A1019" s="7"/>
      <c r="B1019" s="86" t="s">
        <v>9</v>
      </c>
      <c r="C1019" s="87"/>
      <c r="D1019" s="19" t="s">
        <v>902</v>
      </c>
      <c r="E1019" s="8"/>
      <c r="F1019" s="17"/>
      <c r="G1019" s="7"/>
      <c r="H1019" s="15"/>
      <c r="I1019" s="82" t="str">
        <f t="shared" si="309"/>
        <v>[1F 창고]</v>
      </c>
      <c r="J1019" s="52"/>
      <c r="K1019" s="52"/>
      <c r="L1019" s="52"/>
      <c r="M1019" s="52"/>
      <c r="N1019" s="52"/>
      <c r="O1019" s="52"/>
      <c r="P1019" s="52"/>
      <c r="Q1019" s="74"/>
      <c r="R1019" s="75"/>
      <c r="S1019" s="83"/>
      <c r="T1019" s="84"/>
      <c r="U1019" s="84"/>
      <c r="X1019" s="2"/>
      <c r="Y1019" s="106" t="str">
        <f t="shared" si="306"/>
        <v/>
      </c>
    </row>
    <row r="1020" spans="1:25" ht="18" customHeight="1">
      <c r="A1020" s="7"/>
      <c r="B1020" s="206"/>
      <c r="C1020" s="87"/>
      <c r="D1020" s="19" t="s">
        <v>843</v>
      </c>
      <c r="E1020" s="8"/>
      <c r="F1020" s="9" t="s">
        <v>844</v>
      </c>
      <c r="G1020" s="7" t="s">
        <v>21</v>
      </c>
      <c r="H1020" s="15">
        <v>1</v>
      </c>
      <c r="I1020" s="82" t="str">
        <f t="shared" si="309"/>
        <v>L-04직매입 나팔 COBEA</v>
      </c>
      <c r="J1020" s="52"/>
      <c r="K1020" s="52" t="str">
        <f t="shared" si="303"/>
        <v/>
      </c>
      <c r="L1020" s="52"/>
      <c r="M1020" s="52" t="str">
        <f t="shared" si="304"/>
        <v/>
      </c>
      <c r="N1020" s="52"/>
      <c r="O1020" s="52" t="str">
        <f t="shared" si="305"/>
        <v/>
      </c>
      <c r="P1020" s="52">
        <f t="shared" si="310"/>
        <v>0</v>
      </c>
      <c r="Q1020" s="74"/>
      <c r="R1020" s="75" t="str">
        <f>"단가"&amp;VLOOKUP($I:$I,[4]단가!$A:$B,2,FALSE)&amp;"번"</f>
        <v>단가321번</v>
      </c>
      <c r="S1020" s="83"/>
      <c r="T1020" s="84"/>
      <c r="U1020" s="84"/>
      <c r="X1020" s="2"/>
      <c r="Y1020" s="106" t="str">
        <f t="shared" si="306"/>
        <v>1EA</v>
      </c>
    </row>
    <row r="1021" spans="1:25" ht="18" customHeight="1">
      <c r="A1021" s="7"/>
      <c r="B1021" s="86" t="s">
        <v>9</v>
      </c>
      <c r="C1021" s="87"/>
      <c r="D1021" s="19" t="s">
        <v>903</v>
      </c>
      <c r="E1021" s="8"/>
      <c r="F1021" s="17"/>
      <c r="G1021" s="7"/>
      <c r="H1021" s="15"/>
      <c r="I1021" s="82" t="str">
        <f t="shared" si="309"/>
        <v>[1F 남자화장실]</v>
      </c>
      <c r="J1021" s="52"/>
      <c r="K1021" s="52"/>
      <c r="L1021" s="52"/>
      <c r="M1021" s="52"/>
      <c r="N1021" s="52"/>
      <c r="O1021" s="52"/>
      <c r="P1021" s="52"/>
      <c r="Q1021" s="74"/>
      <c r="R1021" s="75"/>
      <c r="S1021" s="83"/>
      <c r="T1021" s="84"/>
      <c r="U1021" s="84"/>
      <c r="X1021" s="2"/>
      <c r="Y1021" s="106" t="str">
        <f t="shared" si="306"/>
        <v/>
      </c>
    </row>
    <row r="1022" spans="1:25" ht="18" customHeight="1">
      <c r="A1022" s="7"/>
      <c r="B1022" s="206"/>
      <c r="C1022" s="87"/>
      <c r="D1022" s="19" t="s">
        <v>843</v>
      </c>
      <c r="E1022" s="8"/>
      <c r="F1022" s="9" t="s">
        <v>844</v>
      </c>
      <c r="G1022" s="7" t="s">
        <v>21</v>
      </c>
      <c r="H1022" s="15">
        <v>14</v>
      </c>
      <c r="I1022" s="82" t="str">
        <f t="shared" si="309"/>
        <v>L-04직매입 나팔 COBEA</v>
      </c>
      <c r="J1022" s="52"/>
      <c r="K1022" s="52" t="str">
        <f t="shared" si="303"/>
        <v/>
      </c>
      <c r="L1022" s="52"/>
      <c r="M1022" s="52" t="str">
        <f t="shared" si="304"/>
        <v/>
      </c>
      <c r="N1022" s="52"/>
      <c r="O1022" s="52" t="str">
        <f t="shared" si="305"/>
        <v/>
      </c>
      <c r="P1022" s="52">
        <f t="shared" si="310"/>
        <v>0</v>
      </c>
      <c r="Q1022" s="74"/>
      <c r="R1022" s="75" t="str">
        <f>"단가"&amp;VLOOKUP($I:$I,[4]단가!$A:$B,2,FALSE)&amp;"번"</f>
        <v>단가321번</v>
      </c>
      <c r="S1022" s="83"/>
      <c r="T1022" s="84"/>
      <c r="U1022" s="84"/>
      <c r="X1022" s="2"/>
      <c r="Y1022" s="106" t="str">
        <f t="shared" si="306"/>
        <v>14EA</v>
      </c>
    </row>
    <row r="1023" spans="1:25" ht="18" customHeight="1">
      <c r="A1023" s="7"/>
      <c r="B1023" s="206"/>
      <c r="C1023" s="87"/>
      <c r="D1023" s="19" t="s">
        <v>848</v>
      </c>
      <c r="E1023" s="8"/>
      <c r="F1023" s="9" t="s">
        <v>849</v>
      </c>
      <c r="G1023" s="7" t="s">
        <v>21</v>
      </c>
      <c r="H1023" s="15">
        <v>6</v>
      </c>
      <c r="I1023" s="82" t="str">
        <f t="shared" si="309"/>
        <v>L-04-1직매입 나팔 COB/ 도경 투시 감지센서 EA</v>
      </c>
      <c r="J1023" s="52"/>
      <c r="K1023" s="52" t="str">
        <f t="shared" si="303"/>
        <v/>
      </c>
      <c r="L1023" s="52"/>
      <c r="M1023" s="52" t="str">
        <f t="shared" si="304"/>
        <v/>
      </c>
      <c r="N1023" s="52"/>
      <c r="O1023" s="52" t="str">
        <f t="shared" si="305"/>
        <v/>
      </c>
      <c r="P1023" s="52">
        <f t="shared" si="310"/>
        <v>0</v>
      </c>
      <c r="Q1023" s="74"/>
      <c r="R1023" s="75" t="str">
        <f>"단가"&amp;VLOOKUP($I:$I,[4]단가!$A:$B,2,FALSE)&amp;"번"</f>
        <v>단가322번</v>
      </c>
      <c r="S1023" s="83"/>
      <c r="T1023" s="84"/>
      <c r="U1023" s="84"/>
      <c r="X1023" s="2"/>
      <c r="Y1023" s="106" t="str">
        <f t="shared" si="306"/>
        <v>6EA</v>
      </c>
    </row>
    <row r="1024" spans="1:25" ht="18" customHeight="1">
      <c r="A1024" s="7"/>
      <c r="B1024" s="206"/>
      <c r="C1024" s="87"/>
      <c r="D1024" s="19" t="s">
        <v>821</v>
      </c>
      <c r="E1024" s="8"/>
      <c r="F1024" s="9" t="s">
        <v>822</v>
      </c>
      <c r="G1024" s="7" t="s">
        <v>20</v>
      </c>
      <c r="H1024" s="15">
        <v>21</v>
      </c>
      <c r="I1024" s="82" t="str">
        <f t="shared" si="309"/>
        <v>LED BARSMPS 포함m</v>
      </c>
      <c r="J1024" s="52"/>
      <c r="K1024" s="52" t="str">
        <f t="shared" si="303"/>
        <v/>
      </c>
      <c r="L1024" s="52"/>
      <c r="M1024" s="52" t="str">
        <f t="shared" si="304"/>
        <v/>
      </c>
      <c r="N1024" s="52"/>
      <c r="O1024" s="52" t="str">
        <f t="shared" si="305"/>
        <v/>
      </c>
      <c r="P1024" s="52">
        <f t="shared" si="310"/>
        <v>0</v>
      </c>
      <c r="Q1024" s="74"/>
      <c r="R1024" s="75" t="str">
        <f>"단가"&amp;VLOOKUP($I:$I,[4]단가!$A:$B,2,FALSE)&amp;"번"</f>
        <v>단가338번</v>
      </c>
      <c r="S1024" s="83"/>
      <c r="T1024" s="84"/>
      <c r="U1024" s="84"/>
      <c r="X1024" s="2"/>
      <c r="Y1024" s="106" t="str">
        <f t="shared" si="306"/>
        <v>21m</v>
      </c>
    </row>
    <row r="1025" spans="1:25" ht="18" customHeight="1">
      <c r="A1025" s="7"/>
      <c r="B1025" s="206"/>
      <c r="C1025" s="87"/>
      <c r="D1025" s="19" t="s">
        <v>850</v>
      </c>
      <c r="E1025" s="8"/>
      <c r="F1025" s="9" t="s">
        <v>822</v>
      </c>
      <c r="G1025" s="7" t="s">
        <v>20</v>
      </c>
      <c r="H1025" s="15">
        <v>1.8</v>
      </c>
      <c r="I1025" s="82" t="str">
        <f t="shared" si="309"/>
        <v>벽간접 LED BARSMPS 포함m</v>
      </c>
      <c r="J1025" s="52"/>
      <c r="K1025" s="52" t="str">
        <f t="shared" si="303"/>
        <v/>
      </c>
      <c r="L1025" s="52"/>
      <c r="M1025" s="52" t="str">
        <f t="shared" si="304"/>
        <v/>
      </c>
      <c r="N1025" s="52"/>
      <c r="O1025" s="52" t="str">
        <f t="shared" si="305"/>
        <v/>
      </c>
      <c r="P1025" s="52">
        <f t="shared" si="310"/>
        <v>0</v>
      </c>
      <c r="Q1025" s="74"/>
      <c r="R1025" s="75" t="str">
        <f>"단가"&amp;VLOOKUP($I:$I,[4]단가!$A:$B,2,FALSE)&amp;"번"</f>
        <v>단가337번</v>
      </c>
      <c r="S1025" s="83"/>
      <c r="T1025" s="84"/>
      <c r="U1025" s="84"/>
      <c r="X1025" s="2"/>
      <c r="Y1025" s="106" t="str">
        <f t="shared" si="306"/>
        <v>1.8m</v>
      </c>
    </row>
    <row r="1026" spans="1:25" ht="18" customHeight="1">
      <c r="A1026" s="7"/>
      <c r="B1026" s="86" t="s">
        <v>9</v>
      </c>
      <c r="C1026" s="87"/>
      <c r="D1026" s="19" t="s">
        <v>904</v>
      </c>
      <c r="E1026" s="8"/>
      <c r="F1026" s="17"/>
      <c r="G1026" s="7"/>
      <c r="H1026" s="15"/>
      <c r="I1026" s="82" t="str">
        <f t="shared" si="309"/>
        <v>[1F 수유실]</v>
      </c>
      <c r="J1026" s="52"/>
      <c r="K1026" s="52"/>
      <c r="L1026" s="52"/>
      <c r="M1026" s="52"/>
      <c r="N1026" s="52"/>
      <c r="O1026" s="52"/>
      <c r="P1026" s="52"/>
      <c r="Q1026" s="74"/>
      <c r="R1026" s="75"/>
      <c r="S1026" s="83"/>
      <c r="T1026" s="84"/>
      <c r="U1026" s="84"/>
      <c r="X1026" s="2"/>
      <c r="Y1026" s="106" t="str">
        <f t="shared" si="306"/>
        <v/>
      </c>
    </row>
    <row r="1027" spans="1:25" ht="18" customHeight="1">
      <c r="A1027" s="7"/>
      <c r="B1027" s="206"/>
      <c r="C1027" s="87"/>
      <c r="D1027" s="19" t="s">
        <v>843</v>
      </c>
      <c r="E1027" s="8"/>
      <c r="F1027" s="9" t="s">
        <v>844</v>
      </c>
      <c r="G1027" s="7" t="s">
        <v>21</v>
      </c>
      <c r="H1027" s="15">
        <v>4</v>
      </c>
      <c r="I1027" s="82" t="str">
        <f t="shared" si="309"/>
        <v>L-04직매입 나팔 COBEA</v>
      </c>
      <c r="J1027" s="52"/>
      <c r="K1027" s="52" t="str">
        <f t="shared" si="303"/>
        <v/>
      </c>
      <c r="L1027" s="52"/>
      <c r="M1027" s="52" t="str">
        <f t="shared" si="304"/>
        <v/>
      </c>
      <c r="N1027" s="52"/>
      <c r="O1027" s="52" t="str">
        <f t="shared" si="305"/>
        <v/>
      </c>
      <c r="P1027" s="52">
        <f t="shared" si="310"/>
        <v>0</v>
      </c>
      <c r="Q1027" s="74"/>
      <c r="R1027" s="75" t="str">
        <f>"단가"&amp;VLOOKUP($I:$I,[4]단가!$A:$B,2,FALSE)&amp;"번"</f>
        <v>단가321번</v>
      </c>
      <c r="S1027" s="83"/>
      <c r="T1027" s="84"/>
      <c r="U1027" s="84"/>
      <c r="X1027" s="2"/>
      <c r="Y1027" s="106" t="str">
        <f t="shared" si="306"/>
        <v>4EA</v>
      </c>
    </row>
    <row r="1028" spans="1:25" ht="18" customHeight="1">
      <c r="A1028" s="7"/>
      <c r="B1028" s="86" t="s">
        <v>9</v>
      </c>
      <c r="C1028" s="87"/>
      <c r="D1028" s="19" t="s">
        <v>905</v>
      </c>
      <c r="E1028" s="8"/>
      <c r="F1028" s="17"/>
      <c r="G1028" s="7"/>
      <c r="H1028" s="15"/>
      <c r="I1028" s="82" t="str">
        <f t="shared" si="309"/>
        <v>[1F 자모실, 자모실 복도]</v>
      </c>
      <c r="J1028" s="52"/>
      <c r="K1028" s="52"/>
      <c r="L1028" s="52"/>
      <c r="M1028" s="52"/>
      <c r="N1028" s="52"/>
      <c r="O1028" s="52"/>
      <c r="P1028" s="52"/>
      <c r="Q1028" s="74"/>
      <c r="R1028" s="75"/>
      <c r="S1028" s="83"/>
      <c r="T1028" s="84"/>
      <c r="U1028" s="84"/>
      <c r="X1028" s="2"/>
      <c r="Y1028" s="106" t="str">
        <f t="shared" si="306"/>
        <v/>
      </c>
    </row>
    <row r="1029" spans="1:25" ht="18" customHeight="1">
      <c r="A1029" s="7"/>
      <c r="B1029" s="206"/>
      <c r="C1029" s="87"/>
      <c r="D1029" s="19" t="s">
        <v>851</v>
      </c>
      <c r="E1029" s="8"/>
      <c r="F1029" s="9" t="s">
        <v>852</v>
      </c>
      <c r="G1029" s="7" t="s">
        <v>21</v>
      </c>
      <c r="H1029" s="15">
        <v>22</v>
      </c>
      <c r="I1029" s="82" t="str">
        <f t="shared" si="309"/>
        <v>L-03멀티 사각 COB 매입등EA</v>
      </c>
      <c r="J1029" s="52"/>
      <c r="K1029" s="52" t="str">
        <f t="shared" si="303"/>
        <v/>
      </c>
      <c r="L1029" s="52"/>
      <c r="M1029" s="52" t="str">
        <f t="shared" si="304"/>
        <v/>
      </c>
      <c r="N1029" s="52"/>
      <c r="O1029" s="52" t="str">
        <f t="shared" si="305"/>
        <v/>
      </c>
      <c r="P1029" s="52">
        <f t="shared" si="310"/>
        <v>0</v>
      </c>
      <c r="Q1029" s="74"/>
      <c r="R1029" s="75" t="str">
        <f>"단가"&amp;VLOOKUP($I:$I,[4]단가!$A:$B,2,FALSE)&amp;"번"</f>
        <v>단가320번</v>
      </c>
      <c r="S1029" s="83"/>
      <c r="T1029" s="84"/>
      <c r="U1029" s="84"/>
      <c r="X1029" s="2"/>
      <c r="Y1029" s="106" t="str">
        <f t="shared" si="306"/>
        <v>22EA</v>
      </c>
    </row>
    <row r="1030" spans="1:25" ht="18" customHeight="1">
      <c r="A1030" s="7"/>
      <c r="B1030" s="206"/>
      <c r="C1030" s="87"/>
      <c r="D1030" s="19" t="s">
        <v>827</v>
      </c>
      <c r="E1030" s="8"/>
      <c r="F1030" s="9" t="s">
        <v>828</v>
      </c>
      <c r="G1030" s="7" t="s">
        <v>21</v>
      </c>
      <c r="H1030" s="15">
        <v>2</v>
      </c>
      <c r="I1030" s="82" t="str">
        <f t="shared" si="309"/>
        <v>L-02BL LED COB 매입등EA</v>
      </c>
      <c r="J1030" s="52"/>
      <c r="K1030" s="52" t="str">
        <f t="shared" si="303"/>
        <v/>
      </c>
      <c r="L1030" s="52"/>
      <c r="M1030" s="52" t="str">
        <f t="shared" si="304"/>
        <v/>
      </c>
      <c r="N1030" s="52"/>
      <c r="O1030" s="52" t="str">
        <f t="shared" si="305"/>
        <v/>
      </c>
      <c r="P1030" s="52">
        <f t="shared" si="310"/>
        <v>0</v>
      </c>
      <c r="Q1030" s="74"/>
      <c r="R1030" s="75" t="str">
        <f>"단가"&amp;VLOOKUP($I:$I,[4]단가!$A:$B,2,FALSE)&amp;"번"</f>
        <v>단가319번</v>
      </c>
      <c r="S1030" s="83"/>
      <c r="T1030" s="84"/>
      <c r="U1030" s="84"/>
      <c r="X1030" s="2"/>
      <c r="Y1030" s="106" t="str">
        <f t="shared" si="306"/>
        <v>2EA</v>
      </c>
    </row>
    <row r="1031" spans="1:25" ht="18" customHeight="1">
      <c r="A1031" s="7"/>
      <c r="B1031" s="206"/>
      <c r="C1031" s="87"/>
      <c r="D1031" s="19" t="s">
        <v>821</v>
      </c>
      <c r="E1031" s="8"/>
      <c r="F1031" s="9" t="s">
        <v>822</v>
      </c>
      <c r="G1031" s="7" t="s">
        <v>20</v>
      </c>
      <c r="H1031" s="15">
        <v>18.850000000000001</v>
      </c>
      <c r="I1031" s="82" t="str">
        <f t="shared" si="309"/>
        <v>LED BARSMPS 포함m</v>
      </c>
      <c r="J1031" s="52"/>
      <c r="K1031" s="52" t="str">
        <f t="shared" si="303"/>
        <v/>
      </c>
      <c r="L1031" s="52"/>
      <c r="M1031" s="52" t="str">
        <f t="shared" si="304"/>
        <v/>
      </c>
      <c r="N1031" s="52"/>
      <c r="O1031" s="52" t="str">
        <f t="shared" si="305"/>
        <v/>
      </c>
      <c r="P1031" s="52">
        <f t="shared" si="310"/>
        <v>0</v>
      </c>
      <c r="Q1031" s="74"/>
      <c r="R1031" s="75" t="str">
        <f>"단가"&amp;VLOOKUP($I:$I,[4]단가!$A:$B,2,FALSE)&amp;"번"</f>
        <v>단가338번</v>
      </c>
      <c r="S1031" s="83"/>
      <c r="T1031" s="84"/>
      <c r="U1031" s="84"/>
      <c r="X1031" s="2"/>
      <c r="Y1031" s="106" t="str">
        <f t="shared" si="306"/>
        <v>18.85m</v>
      </c>
    </row>
    <row r="1032" spans="1:25" ht="18" customHeight="1">
      <c r="A1032" s="7"/>
      <c r="B1032" s="86" t="s">
        <v>9</v>
      </c>
      <c r="C1032" s="87"/>
      <c r="D1032" s="19" t="s">
        <v>906</v>
      </c>
      <c r="E1032" s="8"/>
      <c r="F1032" s="17"/>
      <c r="G1032" s="7"/>
      <c r="H1032" s="15"/>
      <c r="I1032" s="82" t="str">
        <f t="shared" si="309"/>
        <v>[1F 라운지1,2]</v>
      </c>
      <c r="J1032" s="52"/>
      <c r="K1032" s="52"/>
      <c r="L1032" s="52"/>
      <c r="M1032" s="52"/>
      <c r="N1032" s="52"/>
      <c r="O1032" s="52"/>
      <c r="P1032" s="52"/>
      <c r="Q1032" s="74"/>
      <c r="R1032" s="75"/>
      <c r="S1032" s="83"/>
      <c r="T1032" s="84"/>
      <c r="U1032" s="84"/>
      <c r="X1032" s="2"/>
      <c r="Y1032" s="106" t="str">
        <f t="shared" si="306"/>
        <v/>
      </c>
    </row>
    <row r="1033" spans="1:25" ht="18" customHeight="1">
      <c r="A1033" s="7"/>
      <c r="B1033" s="206"/>
      <c r="C1033" s="87"/>
      <c r="D1033" s="19" t="s">
        <v>845</v>
      </c>
      <c r="E1033" s="8"/>
      <c r="F1033" s="9" t="s">
        <v>846</v>
      </c>
      <c r="G1033" s="7" t="s">
        <v>21</v>
      </c>
      <c r="H1033" s="15">
        <v>25</v>
      </c>
      <c r="I1033" s="82" t="str">
        <f t="shared" si="309"/>
        <v>L-01마띠90 직매입 COB 다운라이트EA</v>
      </c>
      <c r="J1033" s="52"/>
      <c r="K1033" s="52" t="str">
        <f t="shared" si="303"/>
        <v/>
      </c>
      <c r="L1033" s="52"/>
      <c r="M1033" s="52" t="str">
        <f t="shared" si="304"/>
        <v/>
      </c>
      <c r="N1033" s="52"/>
      <c r="O1033" s="52" t="str">
        <f t="shared" si="305"/>
        <v/>
      </c>
      <c r="P1033" s="52">
        <f t="shared" si="310"/>
        <v>0</v>
      </c>
      <c r="Q1033" s="74"/>
      <c r="R1033" s="75" t="str">
        <f>"단가"&amp;VLOOKUP($I:$I,[4]단가!$A:$B,2,FALSE)&amp;"번"</f>
        <v>단가318번</v>
      </c>
      <c r="S1033" s="83"/>
      <c r="T1033" s="84"/>
      <c r="U1033" s="84"/>
      <c r="X1033" s="2"/>
      <c r="Y1033" s="106" t="str">
        <f t="shared" si="306"/>
        <v>25EA</v>
      </c>
    </row>
    <row r="1034" spans="1:25" ht="18" customHeight="1">
      <c r="A1034" s="7"/>
      <c r="B1034" s="206"/>
      <c r="C1034" s="87"/>
      <c r="D1034" s="19" t="s">
        <v>853</v>
      </c>
      <c r="E1034" s="8"/>
      <c r="F1034" s="9" t="s">
        <v>854</v>
      </c>
      <c r="G1034" s="7" t="s">
        <v>21</v>
      </c>
      <c r="H1034" s="15">
        <v>8</v>
      </c>
      <c r="I1034" s="82" t="str">
        <f t="shared" si="309"/>
        <v>L-08PAR 30 원통 직부등EA</v>
      </c>
      <c r="J1034" s="52"/>
      <c r="K1034" s="52" t="str">
        <f t="shared" si="303"/>
        <v/>
      </c>
      <c r="L1034" s="52"/>
      <c r="M1034" s="52" t="str">
        <f t="shared" si="304"/>
        <v/>
      </c>
      <c r="N1034" s="52"/>
      <c r="O1034" s="52" t="str">
        <f t="shared" si="305"/>
        <v/>
      </c>
      <c r="P1034" s="52">
        <f t="shared" si="310"/>
        <v>0</v>
      </c>
      <c r="Q1034" s="74"/>
      <c r="R1034" s="75" t="str">
        <f>"단가"&amp;VLOOKUP($I:$I,[4]단가!$A:$B,2,FALSE)&amp;"번"</f>
        <v>단가326번</v>
      </c>
      <c r="S1034" s="83"/>
      <c r="T1034" s="84"/>
      <c r="U1034" s="84"/>
      <c r="X1034" s="2"/>
      <c r="Y1034" s="106" t="str">
        <f t="shared" si="306"/>
        <v>8EA</v>
      </c>
    </row>
    <row r="1035" spans="1:25" ht="18" customHeight="1">
      <c r="A1035" s="7"/>
      <c r="B1035" s="206"/>
      <c r="C1035" s="87"/>
      <c r="D1035" s="19" t="s">
        <v>855</v>
      </c>
      <c r="E1035" s="8"/>
      <c r="F1035" s="9" t="s">
        <v>856</v>
      </c>
      <c r="G1035" s="7" t="s">
        <v>21</v>
      </c>
      <c r="H1035" s="15">
        <v>16</v>
      </c>
      <c r="I1035" s="82" t="str">
        <f t="shared" si="309"/>
        <v>L-09Ø59 직매입EA</v>
      </c>
      <c r="J1035" s="52"/>
      <c r="K1035" s="52" t="str">
        <f t="shared" si="303"/>
        <v/>
      </c>
      <c r="L1035" s="52"/>
      <c r="M1035" s="52" t="str">
        <f t="shared" si="304"/>
        <v/>
      </c>
      <c r="N1035" s="52"/>
      <c r="O1035" s="52" t="str">
        <f t="shared" si="305"/>
        <v/>
      </c>
      <c r="P1035" s="52">
        <f t="shared" si="310"/>
        <v>0</v>
      </c>
      <c r="Q1035" s="74"/>
      <c r="R1035" s="75" t="str">
        <f>"단가"&amp;VLOOKUP($I:$I,[4]단가!$A:$B,2,FALSE)&amp;"번"</f>
        <v>단가327번</v>
      </c>
      <c r="S1035" s="83"/>
      <c r="T1035" s="84"/>
      <c r="U1035" s="84"/>
      <c r="X1035" s="2"/>
      <c r="Y1035" s="106" t="str">
        <f t="shared" ref="Y1035:Y1040" si="311">CONCATENATE(H1035,G1035)</f>
        <v>16EA</v>
      </c>
    </row>
    <row r="1036" spans="1:25" ht="18" customHeight="1">
      <c r="A1036" s="7"/>
      <c r="B1036" s="206"/>
      <c r="C1036" s="87"/>
      <c r="D1036" s="19" t="s">
        <v>831</v>
      </c>
      <c r="E1036" s="8"/>
      <c r="F1036" s="9" t="s">
        <v>832</v>
      </c>
      <c r="G1036" s="7" t="s">
        <v>20</v>
      </c>
      <c r="H1036" s="15">
        <v>28.6</v>
      </c>
      <c r="I1036" s="82" t="str">
        <f t="shared" si="309"/>
        <v>L-07LED 라인등m</v>
      </c>
      <c r="J1036" s="52"/>
      <c r="K1036" s="52" t="str">
        <f t="shared" si="303"/>
        <v/>
      </c>
      <c r="L1036" s="52"/>
      <c r="M1036" s="52" t="str">
        <f t="shared" si="304"/>
        <v/>
      </c>
      <c r="N1036" s="52"/>
      <c r="O1036" s="52" t="str">
        <f t="shared" si="305"/>
        <v/>
      </c>
      <c r="P1036" s="52">
        <f t="shared" si="310"/>
        <v>0</v>
      </c>
      <c r="Q1036" s="74"/>
      <c r="R1036" s="75" t="str">
        <f>"단가"&amp;VLOOKUP($I:$I,[4]단가!$A:$B,2,FALSE)&amp;"번"</f>
        <v>단가325번</v>
      </c>
      <c r="S1036" s="83"/>
      <c r="T1036" s="84"/>
      <c r="U1036" s="84"/>
      <c r="X1036" s="2"/>
      <c r="Y1036" s="106" t="str">
        <f t="shared" si="311"/>
        <v>28.6m</v>
      </c>
    </row>
    <row r="1037" spans="1:25" ht="18" customHeight="1">
      <c r="A1037" s="7"/>
      <c r="B1037" s="206"/>
      <c r="C1037" s="87"/>
      <c r="D1037" s="19" t="s">
        <v>821</v>
      </c>
      <c r="E1037" s="8"/>
      <c r="F1037" s="9" t="s">
        <v>822</v>
      </c>
      <c r="G1037" s="7" t="s">
        <v>20</v>
      </c>
      <c r="H1037" s="15">
        <v>66.400000000000006</v>
      </c>
      <c r="I1037" s="82" t="str">
        <f t="shared" si="309"/>
        <v>LED BARSMPS 포함m</v>
      </c>
      <c r="J1037" s="52"/>
      <c r="K1037" s="52" t="str">
        <f t="shared" si="303"/>
        <v/>
      </c>
      <c r="L1037" s="52"/>
      <c r="M1037" s="52" t="str">
        <f t="shared" si="304"/>
        <v/>
      </c>
      <c r="N1037" s="52"/>
      <c r="O1037" s="52" t="str">
        <f t="shared" si="305"/>
        <v/>
      </c>
      <c r="P1037" s="52">
        <f t="shared" si="310"/>
        <v>0</v>
      </c>
      <c r="Q1037" s="74"/>
      <c r="R1037" s="75" t="str">
        <f>"단가"&amp;VLOOKUP($I:$I,[4]단가!$A:$B,2,FALSE)&amp;"번"</f>
        <v>단가338번</v>
      </c>
      <c r="S1037" s="83"/>
      <c r="T1037" s="84"/>
      <c r="U1037" s="84"/>
      <c r="X1037" s="2"/>
      <c r="Y1037" s="106" t="str">
        <f t="shared" si="311"/>
        <v>66.4m</v>
      </c>
    </row>
    <row r="1038" spans="1:25" ht="18" customHeight="1">
      <c r="A1038" s="7"/>
      <c r="B1038" s="206"/>
      <c r="C1038" s="87"/>
      <c r="D1038" s="19" t="s">
        <v>857</v>
      </c>
      <c r="E1038" s="8"/>
      <c r="F1038" s="9" t="s">
        <v>858</v>
      </c>
      <c r="G1038" s="7" t="s">
        <v>21</v>
      </c>
      <c r="H1038" s="15">
        <v>2</v>
      </c>
      <c r="I1038" s="82" t="str">
        <f t="shared" si="309"/>
        <v>BL-02LED 포비벽등 DC타입(L1500)EA</v>
      </c>
      <c r="J1038" s="52"/>
      <c r="K1038" s="52" t="str">
        <f t="shared" si="303"/>
        <v/>
      </c>
      <c r="L1038" s="52"/>
      <c r="M1038" s="52" t="str">
        <f t="shared" si="304"/>
        <v/>
      </c>
      <c r="N1038" s="52"/>
      <c r="O1038" s="52" t="str">
        <f t="shared" si="305"/>
        <v/>
      </c>
      <c r="P1038" s="52">
        <f t="shared" si="310"/>
        <v>0</v>
      </c>
      <c r="Q1038" s="74"/>
      <c r="R1038" s="75" t="str">
        <f>"단가"&amp;VLOOKUP($I:$I,[4]단가!$A:$B,2,FALSE)&amp;"번"</f>
        <v>단가336번</v>
      </c>
      <c r="S1038" s="83"/>
      <c r="T1038" s="84"/>
      <c r="U1038" s="84"/>
      <c r="X1038" s="2"/>
      <c r="Y1038" s="106" t="str">
        <f t="shared" si="311"/>
        <v>2EA</v>
      </c>
    </row>
    <row r="1039" spans="1:25" ht="18" customHeight="1">
      <c r="A1039" s="7"/>
      <c r="B1039" s="86" t="s">
        <v>9</v>
      </c>
      <c r="C1039" s="87"/>
      <c r="D1039" s="19" t="s">
        <v>907</v>
      </c>
      <c r="E1039" s="8"/>
      <c r="F1039" s="17"/>
      <c r="G1039" s="7"/>
      <c r="H1039" s="15"/>
      <c r="I1039" s="82" t="str">
        <f t="shared" si="309"/>
        <v>[1F 계단]</v>
      </c>
      <c r="J1039" s="52"/>
      <c r="K1039" s="52"/>
      <c r="L1039" s="52"/>
      <c r="M1039" s="52"/>
      <c r="N1039" s="52"/>
      <c r="O1039" s="52"/>
      <c r="P1039" s="52"/>
      <c r="Q1039" s="74"/>
      <c r="R1039" s="75"/>
      <c r="S1039" s="83"/>
      <c r="T1039" s="84"/>
      <c r="U1039" s="84"/>
      <c r="X1039" s="2"/>
      <c r="Y1039" s="106" t="str">
        <f t="shared" si="311"/>
        <v/>
      </c>
    </row>
    <row r="1040" spans="1:25" ht="18" customHeight="1">
      <c r="A1040" s="7"/>
      <c r="B1040" s="206"/>
      <c r="C1040" s="87"/>
      <c r="D1040" s="19" t="s">
        <v>859</v>
      </c>
      <c r="E1040" s="8"/>
      <c r="F1040" s="9" t="s">
        <v>860</v>
      </c>
      <c r="G1040" s="7" t="s">
        <v>21</v>
      </c>
      <c r="H1040" s="15">
        <v>4</v>
      </c>
      <c r="I1040" s="82" t="str">
        <f t="shared" si="309"/>
        <v>BL-01LED 포비벽등 DC타입(L1000)EA</v>
      </c>
      <c r="J1040" s="52"/>
      <c r="K1040" s="52" t="str">
        <f t="shared" si="303"/>
        <v/>
      </c>
      <c r="L1040" s="52"/>
      <c r="M1040" s="52" t="str">
        <f t="shared" si="304"/>
        <v/>
      </c>
      <c r="N1040" s="52"/>
      <c r="O1040" s="52" t="str">
        <f t="shared" si="305"/>
        <v/>
      </c>
      <c r="P1040" s="52">
        <f t="shared" si="310"/>
        <v>0</v>
      </c>
      <c r="Q1040" s="74"/>
      <c r="R1040" s="75" t="str">
        <f>"단가"&amp;VLOOKUP($I:$I,[4]단가!$A:$B,2,FALSE)&amp;"번"</f>
        <v>단가335번</v>
      </c>
      <c r="S1040" s="83"/>
      <c r="T1040" s="84"/>
      <c r="U1040" s="84"/>
      <c r="X1040" s="2"/>
      <c r="Y1040" s="106" t="str">
        <f t="shared" si="311"/>
        <v>4EA</v>
      </c>
    </row>
    <row r="1041" spans="1:26" ht="18" customHeight="1">
      <c r="A1041" s="7"/>
      <c r="B1041" s="209"/>
      <c r="C1041" s="87"/>
      <c r="D1041" s="10"/>
      <c r="E1041" s="8"/>
      <c r="F1041" s="17"/>
      <c r="G1041" s="7"/>
      <c r="H1041" s="15"/>
      <c r="I1041" s="82" t="str">
        <f t="shared" si="309"/>
        <v/>
      </c>
      <c r="J1041" s="52"/>
      <c r="K1041" s="52"/>
      <c r="L1041" s="52"/>
      <c r="M1041" s="52"/>
      <c r="N1041" s="52"/>
      <c r="O1041" s="52"/>
      <c r="P1041" s="52"/>
      <c r="Q1041" s="74"/>
      <c r="R1041" s="75"/>
      <c r="S1041" s="83"/>
      <c r="T1041" s="84"/>
      <c r="U1041" s="84"/>
      <c r="X1041" s="105"/>
      <c r="Y1041" s="106"/>
    </row>
    <row r="1042" spans="1:26" s="96" customFormat="1" ht="18.75" customHeight="1">
      <c r="A1042" s="89"/>
      <c r="B1042" s="210"/>
      <c r="C1042" s="37" t="s">
        <v>18</v>
      </c>
      <c r="D1042" s="90"/>
      <c r="E1042" s="38"/>
      <c r="F1042" s="39"/>
      <c r="G1042" s="40"/>
      <c r="H1042" s="91"/>
      <c r="I1042" s="82" t="str">
        <f t="shared" ref="I1042:I1057" si="312">CONCATENATE(D1042,F1042,G1042)</f>
        <v/>
      </c>
      <c r="J1042" s="92"/>
      <c r="K1042" s="92">
        <f>SUM(K968:K1041)</f>
        <v>0</v>
      </c>
      <c r="L1042" s="92"/>
      <c r="M1042" s="92">
        <f>SUM(M968:M1041)</f>
        <v>0</v>
      </c>
      <c r="N1042" s="92"/>
      <c r="O1042" s="92">
        <f>SUM(O968:O1041)</f>
        <v>0</v>
      </c>
      <c r="P1042" s="92">
        <f>SUM(K1042,M1042,O1042)</f>
        <v>0</v>
      </c>
      <c r="Q1042" s="93"/>
      <c r="R1042" s="94"/>
      <c r="S1042" s="95"/>
      <c r="T1042" s="85"/>
      <c r="U1042" s="85"/>
      <c r="W1042" s="1"/>
      <c r="X1042" s="105"/>
      <c r="Y1042" s="97"/>
      <c r="Z1042" s="191"/>
    </row>
    <row r="1043" spans="1:26" ht="18.75" customHeight="1">
      <c r="A1043" s="184">
        <f>인테리어집계!A26</f>
        <v>0</v>
      </c>
      <c r="B1043" s="194" t="str">
        <f>인테리어집계!B26</f>
        <v>6-2</v>
      </c>
      <c r="C1043" s="188"/>
      <c r="D1043" s="189" t="str">
        <f>인테리어집계!D26</f>
        <v>위생기구 공사_ 설치비는 설비란에</v>
      </c>
      <c r="E1043" s="8"/>
      <c r="F1043" s="17"/>
      <c r="G1043" s="7"/>
      <c r="H1043" s="15"/>
      <c r="I1043" s="82" t="str">
        <f t="shared" si="312"/>
        <v>위생기구 공사_ 설치비는 설비란에</v>
      </c>
      <c r="J1043" s="52"/>
      <c r="K1043" s="52"/>
      <c r="L1043" s="52"/>
      <c r="M1043" s="52"/>
      <c r="N1043" s="52"/>
      <c r="O1043" s="52"/>
      <c r="P1043" s="52"/>
      <c r="Q1043" s="74"/>
      <c r="R1043" s="75"/>
      <c r="S1043" s="83"/>
      <c r="T1043" s="84"/>
      <c r="U1043" s="85"/>
      <c r="X1043" s="105"/>
      <c r="Y1043" s="78"/>
    </row>
    <row r="1044" spans="1:26" ht="18.75" customHeight="1">
      <c r="A1044" s="7"/>
      <c r="B1044" s="86" t="s">
        <v>9</v>
      </c>
      <c r="C1044" s="87"/>
      <c r="D1044" s="19" t="s">
        <v>893</v>
      </c>
      <c r="E1044" s="8"/>
      <c r="F1044" s="17"/>
      <c r="G1044" s="7"/>
      <c r="H1044" s="15"/>
      <c r="I1044" s="82" t="str">
        <f t="shared" si="312"/>
        <v>[B1 장애인 화장실]</v>
      </c>
      <c r="J1044" s="52"/>
      <c r="K1044" s="52"/>
      <c r="L1044" s="52"/>
      <c r="M1044" s="52"/>
      <c r="N1044" s="52"/>
      <c r="O1044" s="52"/>
      <c r="P1044" s="52"/>
      <c r="Q1044" s="74"/>
      <c r="R1044" s="75"/>
      <c r="S1044" s="83"/>
      <c r="T1044" s="84"/>
      <c r="U1044" s="84"/>
      <c r="X1044" s="2"/>
      <c r="Y1044" s="106" t="str">
        <f>CONCATENATE(H1044,G1044)</f>
        <v/>
      </c>
    </row>
    <row r="1045" spans="1:26" ht="18.75" customHeight="1">
      <c r="A1045" s="7"/>
      <c r="B1045" s="206"/>
      <c r="C1045" s="87"/>
      <c r="D1045" s="19" t="s">
        <v>861</v>
      </c>
      <c r="E1045" s="8"/>
      <c r="F1045" s="9" t="s">
        <v>862</v>
      </c>
      <c r="G1045" s="7" t="s">
        <v>21</v>
      </c>
      <c r="H1045" s="15">
        <v>1</v>
      </c>
      <c r="I1045" s="82" t="str">
        <f t="shared" si="312"/>
        <v>세면기SW-11EA</v>
      </c>
      <c r="J1045" s="52"/>
      <c r="K1045" s="52" t="str">
        <f t="shared" ref="K1045:K1078" si="313">IF(J1045="","",TRUNC(J1045*$H1045,0))</f>
        <v/>
      </c>
      <c r="L1045" s="52"/>
      <c r="M1045" s="52" t="str">
        <f t="shared" ref="M1045:M1078" si="314">IF(L1045="","",TRUNC(L1045*$H1045,0))</f>
        <v/>
      </c>
      <c r="N1045" s="52"/>
      <c r="O1045" s="52" t="str">
        <f t="shared" ref="O1045:O1078" si="315">IF(N1045="","",TRUNC(N1045*$H1045,0))</f>
        <v/>
      </c>
      <c r="P1045" s="52">
        <f t="shared" ref="P1045:P1057" si="316">SUM(K1045,M1045,O1045)</f>
        <v>0</v>
      </c>
      <c r="Q1045" s="74"/>
      <c r="R1045" s="75" t="str">
        <f>"단가"&amp;VLOOKUP($I:$I,[4]단가!$A:$B,2,FALSE)&amp;"번"</f>
        <v>단가351번</v>
      </c>
      <c r="S1045" s="83"/>
      <c r="T1045" s="84"/>
      <c r="U1045" s="84"/>
      <c r="X1045" s="2"/>
      <c r="Y1045" s="106" t="str">
        <f t="shared" ref="Y1045:Y1078" si="317">CONCATENATE(H1045,G1045)</f>
        <v>1EA</v>
      </c>
    </row>
    <row r="1046" spans="1:26" ht="18.75" customHeight="1">
      <c r="A1046" s="7"/>
      <c r="B1046" s="206"/>
      <c r="C1046" s="87"/>
      <c r="D1046" s="19" t="s">
        <v>74</v>
      </c>
      <c r="E1046" s="8"/>
      <c r="F1046" s="9" t="s">
        <v>863</v>
      </c>
      <c r="G1046" s="7" t="s">
        <v>21</v>
      </c>
      <c r="H1046" s="15">
        <v>1</v>
      </c>
      <c r="I1046" s="82" t="str">
        <f t="shared" si="312"/>
        <v>세면수전SW-07EA</v>
      </c>
      <c r="J1046" s="52"/>
      <c r="K1046" s="52" t="str">
        <f t="shared" si="313"/>
        <v/>
      </c>
      <c r="L1046" s="52"/>
      <c r="M1046" s="52" t="str">
        <f t="shared" si="314"/>
        <v/>
      </c>
      <c r="N1046" s="52"/>
      <c r="O1046" s="52" t="str">
        <f t="shared" si="315"/>
        <v/>
      </c>
      <c r="P1046" s="52">
        <f t="shared" si="316"/>
        <v>0</v>
      </c>
      <c r="Q1046" s="74"/>
      <c r="R1046" s="75" t="str">
        <f>"단가"&amp;VLOOKUP($I:$I,[4]단가!$A:$B,2,FALSE)&amp;"번"</f>
        <v>단가347번</v>
      </c>
      <c r="S1046" s="83"/>
      <c r="T1046" s="84"/>
      <c r="U1046" s="84"/>
      <c r="X1046" s="2"/>
      <c r="Y1046" s="106" t="str">
        <f t="shared" si="317"/>
        <v>1EA</v>
      </c>
    </row>
    <row r="1047" spans="1:26" ht="18.75" customHeight="1">
      <c r="A1047" s="7"/>
      <c r="B1047" s="206"/>
      <c r="C1047" s="87"/>
      <c r="D1047" s="19" t="s">
        <v>864</v>
      </c>
      <c r="E1047" s="8"/>
      <c r="F1047" s="9" t="s">
        <v>976</v>
      </c>
      <c r="G1047" s="7" t="s">
        <v>27</v>
      </c>
      <c r="H1047" s="15">
        <v>1</v>
      </c>
      <c r="I1047" s="82" t="str">
        <f t="shared" si="312"/>
        <v>장애인 손잡이SW-12SET</v>
      </c>
      <c r="J1047" s="52"/>
      <c r="K1047" s="52" t="str">
        <f t="shared" si="313"/>
        <v/>
      </c>
      <c r="L1047" s="52"/>
      <c r="M1047" s="52" t="str">
        <f t="shared" si="314"/>
        <v/>
      </c>
      <c r="N1047" s="52"/>
      <c r="O1047" s="52" t="str">
        <f t="shared" si="315"/>
        <v/>
      </c>
      <c r="P1047" s="52">
        <f t="shared" si="316"/>
        <v>0</v>
      </c>
      <c r="Q1047" s="74"/>
      <c r="R1047" s="75" t="str">
        <f>"단가"&amp;VLOOKUP($I:$I,[4]단가!$A:$B,2,FALSE)&amp;"번"</f>
        <v>단가352번</v>
      </c>
      <c r="S1047" s="83"/>
      <c r="T1047" s="84"/>
      <c r="U1047" s="84"/>
      <c r="X1047" s="2"/>
      <c r="Y1047" s="106" t="str">
        <f t="shared" si="317"/>
        <v>1SET</v>
      </c>
    </row>
    <row r="1048" spans="1:26" ht="18.75" customHeight="1">
      <c r="A1048" s="7"/>
      <c r="B1048" s="206"/>
      <c r="C1048" s="87"/>
      <c r="D1048" s="19" t="s">
        <v>977</v>
      </c>
      <c r="E1048" s="8"/>
      <c r="F1048" s="9" t="s">
        <v>866</v>
      </c>
      <c r="G1048" s="7" t="s">
        <v>27</v>
      </c>
      <c r="H1048" s="15">
        <v>1</v>
      </c>
      <c r="I1048" s="82" t="str">
        <f t="shared" si="312"/>
        <v>양변기+자동센서+등받이SW-01, SW-13SET</v>
      </c>
      <c r="J1048" s="52"/>
      <c r="K1048" s="52" t="str">
        <f t="shared" si="313"/>
        <v/>
      </c>
      <c r="L1048" s="52"/>
      <c r="M1048" s="52" t="str">
        <f t="shared" si="314"/>
        <v/>
      </c>
      <c r="N1048" s="52"/>
      <c r="O1048" s="52" t="str">
        <f t="shared" si="315"/>
        <v/>
      </c>
      <c r="P1048" s="52">
        <f t="shared" si="316"/>
        <v>0</v>
      </c>
      <c r="Q1048" s="74"/>
      <c r="R1048" s="75" t="str">
        <f>"단가"&amp;VLOOKUP($I:$I,[4]단가!$A:$B,2,FALSE)&amp;"번"</f>
        <v>단가353번</v>
      </c>
      <c r="S1048" s="83"/>
      <c r="T1048" s="84"/>
      <c r="U1048" s="84"/>
      <c r="X1048" s="2"/>
      <c r="Y1048" s="106" t="str">
        <f t="shared" si="317"/>
        <v>1SET</v>
      </c>
    </row>
    <row r="1049" spans="1:26" ht="18.75" customHeight="1">
      <c r="A1049" s="7"/>
      <c r="B1049" s="206"/>
      <c r="C1049" s="87"/>
      <c r="D1049" s="19" t="s">
        <v>867</v>
      </c>
      <c r="E1049" s="8"/>
      <c r="F1049" s="9" t="s">
        <v>868</v>
      </c>
      <c r="G1049" s="7" t="s">
        <v>21</v>
      </c>
      <c r="H1049" s="15">
        <v>1</v>
      </c>
      <c r="I1049" s="82" t="str">
        <f t="shared" si="312"/>
        <v>영유아 보호의자SW-05EA</v>
      </c>
      <c r="J1049" s="52"/>
      <c r="K1049" s="52" t="str">
        <f t="shared" si="313"/>
        <v/>
      </c>
      <c r="L1049" s="52"/>
      <c r="M1049" s="52" t="str">
        <f t="shared" si="314"/>
        <v/>
      </c>
      <c r="N1049" s="52"/>
      <c r="O1049" s="52" t="str">
        <f t="shared" si="315"/>
        <v/>
      </c>
      <c r="P1049" s="52">
        <f t="shared" si="316"/>
        <v>0</v>
      </c>
      <c r="Q1049" s="74"/>
      <c r="R1049" s="75" t="str">
        <f>"단가"&amp;VLOOKUP($I:$I,[4]단가!$A:$B,2,FALSE)&amp;"번"</f>
        <v>단가345번</v>
      </c>
      <c r="S1049" s="83"/>
      <c r="T1049" s="84"/>
      <c r="U1049" s="84"/>
      <c r="X1049" s="2"/>
      <c r="Y1049" s="106" t="str">
        <f t="shared" si="317"/>
        <v>1EA</v>
      </c>
    </row>
    <row r="1050" spans="1:26" ht="18.75" customHeight="1">
      <c r="A1050" s="7"/>
      <c r="B1050" s="206"/>
      <c r="C1050" s="87"/>
      <c r="D1050" s="19" t="s">
        <v>75</v>
      </c>
      <c r="E1050" s="8"/>
      <c r="F1050" s="9" t="s">
        <v>869</v>
      </c>
      <c r="G1050" s="7" t="s">
        <v>21</v>
      </c>
      <c r="H1050" s="15">
        <v>1</v>
      </c>
      <c r="I1050" s="82" t="str">
        <f t="shared" si="312"/>
        <v>휴지걸이SW-17EA</v>
      </c>
      <c r="J1050" s="52"/>
      <c r="K1050" s="52" t="str">
        <f t="shared" si="313"/>
        <v/>
      </c>
      <c r="L1050" s="52"/>
      <c r="M1050" s="52" t="str">
        <f t="shared" si="314"/>
        <v/>
      </c>
      <c r="N1050" s="52"/>
      <c r="O1050" s="52" t="str">
        <f t="shared" si="315"/>
        <v/>
      </c>
      <c r="P1050" s="52">
        <f t="shared" si="316"/>
        <v>0</v>
      </c>
      <c r="Q1050" s="74"/>
      <c r="R1050" s="75" t="str">
        <f>"단가"&amp;VLOOKUP($I:$I,[4]단가!$A:$B,2,FALSE)&amp;"번"</f>
        <v>단가357번</v>
      </c>
      <c r="S1050" s="83"/>
      <c r="T1050" s="84"/>
      <c r="U1050" s="84"/>
      <c r="X1050" s="2"/>
      <c r="Y1050" s="106" t="str">
        <f t="shared" si="317"/>
        <v>1EA</v>
      </c>
    </row>
    <row r="1051" spans="1:26" ht="18.75" customHeight="1">
      <c r="A1051" s="7"/>
      <c r="B1051" s="86" t="s">
        <v>9</v>
      </c>
      <c r="C1051" s="87"/>
      <c r="D1051" s="19" t="s">
        <v>899</v>
      </c>
      <c r="E1051" s="8"/>
      <c r="F1051" s="17"/>
      <c r="G1051" s="7"/>
      <c r="H1051" s="15"/>
      <c r="I1051" s="82" t="str">
        <f t="shared" si="312"/>
        <v>[1F 여자화장실]</v>
      </c>
      <c r="J1051" s="52"/>
      <c r="K1051" s="52"/>
      <c r="L1051" s="52"/>
      <c r="M1051" s="52"/>
      <c r="N1051" s="52"/>
      <c r="O1051" s="52"/>
      <c r="P1051" s="52"/>
      <c r="Q1051" s="74"/>
      <c r="R1051" s="75"/>
      <c r="S1051" s="83"/>
      <c r="T1051" s="84"/>
      <c r="U1051" s="84"/>
      <c r="X1051" s="2"/>
      <c r="Y1051" s="106" t="str">
        <f t="shared" si="317"/>
        <v/>
      </c>
    </row>
    <row r="1052" spans="1:26" ht="18.75" customHeight="1">
      <c r="A1052" s="7"/>
      <c r="B1052" s="206"/>
      <c r="C1052" s="87"/>
      <c r="D1052" s="19" t="s">
        <v>74</v>
      </c>
      <c r="E1052" s="8"/>
      <c r="F1052" s="9" t="s">
        <v>870</v>
      </c>
      <c r="G1052" s="7" t="s">
        <v>21</v>
      </c>
      <c r="H1052" s="15">
        <v>5</v>
      </c>
      <c r="I1052" s="82" t="str">
        <f t="shared" si="312"/>
        <v>세면수전SW-10EA</v>
      </c>
      <c r="J1052" s="52"/>
      <c r="K1052" s="52" t="str">
        <f t="shared" si="313"/>
        <v/>
      </c>
      <c r="L1052" s="52"/>
      <c r="M1052" s="52" t="str">
        <f t="shared" si="314"/>
        <v/>
      </c>
      <c r="N1052" s="52"/>
      <c r="O1052" s="52" t="str">
        <f t="shared" si="315"/>
        <v/>
      </c>
      <c r="P1052" s="52">
        <f t="shared" si="316"/>
        <v>0</v>
      </c>
      <c r="Q1052" s="74"/>
      <c r="R1052" s="75" t="str">
        <f>"단가"&amp;VLOOKUP($I:$I,[4]단가!$A:$B,2,FALSE)&amp;"번"</f>
        <v>단가350번</v>
      </c>
      <c r="S1052" s="83"/>
      <c r="T1052" s="84"/>
      <c r="U1052" s="84"/>
      <c r="X1052" s="2"/>
      <c r="Y1052" s="106" t="str">
        <f t="shared" si="317"/>
        <v>5EA</v>
      </c>
    </row>
    <row r="1053" spans="1:26" ht="18.75" customHeight="1">
      <c r="A1053" s="7"/>
      <c r="B1053" s="206"/>
      <c r="C1053" s="87"/>
      <c r="D1053" s="19" t="s">
        <v>865</v>
      </c>
      <c r="E1053" s="8"/>
      <c r="F1053" s="9" t="s">
        <v>871</v>
      </c>
      <c r="G1053" s="7" t="s">
        <v>21</v>
      </c>
      <c r="H1053" s="15">
        <v>12</v>
      </c>
      <c r="I1053" s="82" t="str">
        <f t="shared" si="312"/>
        <v>양변기SW-01EA</v>
      </c>
      <c r="J1053" s="52"/>
      <c r="K1053" s="52" t="str">
        <f t="shared" si="313"/>
        <v/>
      </c>
      <c r="L1053" s="52"/>
      <c r="M1053" s="52" t="str">
        <f t="shared" si="314"/>
        <v/>
      </c>
      <c r="N1053" s="52"/>
      <c r="O1053" s="52" t="str">
        <f t="shared" si="315"/>
        <v/>
      </c>
      <c r="P1053" s="52">
        <f t="shared" si="316"/>
        <v>0</v>
      </c>
      <c r="Q1053" s="74"/>
      <c r="R1053" s="75" t="str">
        <f>"단가"&amp;VLOOKUP($I:$I,[4]단가!$A:$B,2,FALSE)&amp;"번"</f>
        <v>단가341번</v>
      </c>
      <c r="S1053" s="83"/>
      <c r="T1053" s="84"/>
      <c r="U1053" s="84"/>
      <c r="X1053" s="2"/>
      <c r="Y1053" s="106" t="str">
        <f t="shared" si="317"/>
        <v>12EA</v>
      </c>
    </row>
    <row r="1054" spans="1:26" ht="18.75" customHeight="1">
      <c r="A1054" s="7"/>
      <c r="B1054" s="206"/>
      <c r="C1054" s="87"/>
      <c r="D1054" s="19" t="s">
        <v>872</v>
      </c>
      <c r="E1054" s="8"/>
      <c r="F1054" s="9" t="s">
        <v>873</v>
      </c>
      <c r="G1054" s="7" t="s">
        <v>21</v>
      </c>
      <c r="H1054" s="15">
        <v>1</v>
      </c>
      <c r="I1054" s="82" t="str">
        <f t="shared" si="312"/>
        <v>유아용 양변기SW-03EA</v>
      </c>
      <c r="J1054" s="52"/>
      <c r="K1054" s="52" t="str">
        <f t="shared" si="313"/>
        <v/>
      </c>
      <c r="L1054" s="52"/>
      <c r="M1054" s="52" t="str">
        <f t="shared" si="314"/>
        <v/>
      </c>
      <c r="N1054" s="52"/>
      <c r="O1054" s="52" t="str">
        <f t="shared" si="315"/>
        <v/>
      </c>
      <c r="P1054" s="52">
        <f t="shared" si="316"/>
        <v>0</v>
      </c>
      <c r="Q1054" s="74"/>
      <c r="R1054" s="75" t="str">
        <f>"단가"&amp;VLOOKUP($I:$I,[4]단가!$A:$B,2,FALSE)&amp;"번"</f>
        <v>단가343번</v>
      </c>
      <c r="S1054" s="83"/>
      <c r="T1054" s="84"/>
      <c r="U1054" s="84"/>
      <c r="X1054" s="2"/>
      <c r="Y1054" s="106" t="str">
        <f t="shared" si="317"/>
        <v>1EA</v>
      </c>
    </row>
    <row r="1055" spans="1:26" ht="18.75" customHeight="1">
      <c r="A1055" s="7"/>
      <c r="B1055" s="206"/>
      <c r="C1055" s="87"/>
      <c r="D1055" s="19" t="s">
        <v>874</v>
      </c>
      <c r="E1055" s="8"/>
      <c r="F1055" s="9" t="s">
        <v>875</v>
      </c>
      <c r="G1055" s="7" t="s">
        <v>21</v>
      </c>
      <c r="H1055" s="15">
        <v>5</v>
      </c>
      <c r="I1055" s="82" t="str">
        <f t="shared" si="312"/>
        <v>핸드타올디스펜서SW-08EA</v>
      </c>
      <c r="J1055" s="52"/>
      <c r="K1055" s="52" t="str">
        <f t="shared" si="313"/>
        <v/>
      </c>
      <c r="L1055" s="52"/>
      <c r="M1055" s="52" t="str">
        <f t="shared" si="314"/>
        <v/>
      </c>
      <c r="N1055" s="52"/>
      <c r="O1055" s="52" t="str">
        <f t="shared" si="315"/>
        <v/>
      </c>
      <c r="P1055" s="52">
        <f t="shared" si="316"/>
        <v>0</v>
      </c>
      <c r="Q1055" s="74"/>
      <c r="R1055" s="75" t="str">
        <f>"단가"&amp;VLOOKUP($I:$I,[4]단가!$A:$B,2,FALSE)&amp;"번"</f>
        <v>단가348번</v>
      </c>
      <c r="S1055" s="83"/>
      <c r="T1055" s="84"/>
      <c r="U1055" s="84"/>
      <c r="X1055" s="2"/>
      <c r="Y1055" s="106" t="str">
        <f t="shared" si="317"/>
        <v>5EA</v>
      </c>
    </row>
    <row r="1056" spans="1:26" ht="18.75" customHeight="1">
      <c r="A1056" s="7"/>
      <c r="B1056" s="206"/>
      <c r="C1056" s="87"/>
      <c r="D1056" s="19" t="s">
        <v>876</v>
      </c>
      <c r="E1056" s="8"/>
      <c r="F1056" s="9" t="s">
        <v>877</v>
      </c>
      <c r="G1056" s="7" t="s">
        <v>21</v>
      </c>
      <c r="H1056" s="15">
        <v>2</v>
      </c>
      <c r="I1056" s="82" t="str">
        <f t="shared" si="312"/>
        <v>핸드드라이기SW-09EA</v>
      </c>
      <c r="J1056" s="52"/>
      <c r="K1056" s="52" t="str">
        <f t="shared" si="313"/>
        <v/>
      </c>
      <c r="L1056" s="52"/>
      <c r="M1056" s="52" t="str">
        <f t="shared" si="314"/>
        <v/>
      </c>
      <c r="N1056" s="52"/>
      <c r="O1056" s="52" t="str">
        <f t="shared" si="315"/>
        <v/>
      </c>
      <c r="P1056" s="52">
        <f t="shared" si="316"/>
        <v>0</v>
      </c>
      <c r="Q1056" s="74"/>
      <c r="R1056" s="75" t="str">
        <f>"단가"&amp;VLOOKUP($I:$I,[4]단가!$A:$B,2,FALSE)&amp;"번"</f>
        <v>단가349번</v>
      </c>
      <c r="S1056" s="83"/>
      <c r="T1056" s="84"/>
      <c r="U1056" s="84"/>
      <c r="X1056" s="2"/>
      <c r="Y1056" s="106" t="str">
        <f t="shared" si="317"/>
        <v>2EA</v>
      </c>
    </row>
    <row r="1057" spans="1:25" ht="18.75" customHeight="1">
      <c r="A1057" s="7"/>
      <c r="B1057" s="206"/>
      <c r="C1057" s="87"/>
      <c r="D1057" s="19" t="s">
        <v>878</v>
      </c>
      <c r="E1057" s="8"/>
      <c r="F1057" s="9" t="s">
        <v>879</v>
      </c>
      <c r="G1057" s="7" t="s">
        <v>21</v>
      </c>
      <c r="H1057" s="15">
        <v>1</v>
      </c>
      <c r="I1057" s="82" t="str">
        <f t="shared" si="312"/>
        <v>페이퍼타올 디스펜서SW-14EA</v>
      </c>
      <c r="J1057" s="52"/>
      <c r="K1057" s="52" t="str">
        <f t="shared" si="313"/>
        <v/>
      </c>
      <c r="L1057" s="52"/>
      <c r="M1057" s="52" t="str">
        <f t="shared" si="314"/>
        <v/>
      </c>
      <c r="N1057" s="52"/>
      <c r="O1057" s="52" t="str">
        <f t="shared" si="315"/>
        <v/>
      </c>
      <c r="P1057" s="52">
        <f t="shared" si="316"/>
        <v>0</v>
      </c>
      <c r="Q1057" s="74"/>
      <c r="R1057" s="75" t="str">
        <f>"단가"&amp;VLOOKUP($I:$I,[4]단가!$A:$B,2,FALSE)&amp;"번"</f>
        <v>단가354번</v>
      </c>
      <c r="S1057" s="83"/>
      <c r="T1057" s="84"/>
      <c r="U1057" s="84"/>
      <c r="X1057" s="2"/>
      <c r="Y1057" s="106" t="str">
        <f t="shared" si="317"/>
        <v>1EA</v>
      </c>
    </row>
    <row r="1058" spans="1:25" ht="18.75" customHeight="1">
      <c r="A1058" s="7"/>
      <c r="B1058" s="206"/>
      <c r="C1058" s="87"/>
      <c r="D1058" s="19" t="s">
        <v>75</v>
      </c>
      <c r="E1058" s="8"/>
      <c r="F1058" s="9" t="s">
        <v>869</v>
      </c>
      <c r="G1058" s="7" t="s">
        <v>21</v>
      </c>
      <c r="H1058" s="15">
        <v>11</v>
      </c>
      <c r="I1058" s="82" t="str">
        <f t="shared" ref="I1058:I1069" si="318">CONCATENATE(D1058,F1058,G1058)</f>
        <v>휴지걸이SW-17EA</v>
      </c>
      <c r="J1058" s="52"/>
      <c r="K1058" s="52" t="str">
        <f t="shared" si="313"/>
        <v/>
      </c>
      <c r="L1058" s="52"/>
      <c r="M1058" s="52" t="str">
        <f t="shared" si="314"/>
        <v/>
      </c>
      <c r="N1058" s="52"/>
      <c r="O1058" s="52" t="str">
        <f t="shared" si="315"/>
        <v/>
      </c>
      <c r="P1058" s="52">
        <f t="shared" ref="P1058:P1069" si="319">SUM(K1058,M1058,O1058)</f>
        <v>0</v>
      </c>
      <c r="Q1058" s="74"/>
      <c r="R1058" s="75" t="str">
        <f>"단가"&amp;VLOOKUP($I:$I,[4]단가!$A:$B,2,FALSE)&amp;"번"</f>
        <v>단가357번</v>
      </c>
      <c r="S1058" s="83"/>
      <c r="T1058" s="84"/>
      <c r="U1058" s="84"/>
      <c r="X1058" s="2"/>
      <c r="Y1058" s="106" t="str">
        <f t="shared" si="317"/>
        <v>11EA</v>
      </c>
    </row>
    <row r="1059" spans="1:25" ht="18.75" customHeight="1">
      <c r="A1059" s="7"/>
      <c r="B1059" s="86" t="s">
        <v>9</v>
      </c>
      <c r="C1059" s="87"/>
      <c r="D1059" s="19" t="s">
        <v>901</v>
      </c>
      <c r="E1059" s="8"/>
      <c r="F1059" s="17"/>
      <c r="G1059" s="7"/>
      <c r="H1059" s="15"/>
      <c r="I1059" s="82" t="str">
        <f t="shared" si="318"/>
        <v>[1F 장애인화장실(여)]</v>
      </c>
      <c r="J1059" s="52"/>
      <c r="K1059" s="52"/>
      <c r="L1059" s="52"/>
      <c r="M1059" s="52"/>
      <c r="N1059" s="52"/>
      <c r="O1059" s="52"/>
      <c r="P1059" s="52"/>
      <c r="Q1059" s="74"/>
      <c r="R1059" s="75"/>
      <c r="S1059" s="83"/>
      <c r="T1059" s="84"/>
      <c r="U1059" s="84"/>
      <c r="X1059" s="2"/>
      <c r="Y1059" s="106" t="str">
        <f t="shared" si="317"/>
        <v/>
      </c>
    </row>
    <row r="1060" spans="1:25" ht="18.75" customHeight="1">
      <c r="A1060" s="7"/>
      <c r="B1060" s="206"/>
      <c r="C1060" s="87"/>
      <c r="D1060" s="19" t="s">
        <v>861</v>
      </c>
      <c r="E1060" s="8"/>
      <c r="F1060" s="9" t="s">
        <v>862</v>
      </c>
      <c r="G1060" s="7" t="s">
        <v>21</v>
      </c>
      <c r="H1060" s="15">
        <v>1</v>
      </c>
      <c r="I1060" s="82" t="str">
        <f t="shared" si="318"/>
        <v>세면기SW-11EA</v>
      </c>
      <c r="J1060" s="52"/>
      <c r="K1060" s="52" t="str">
        <f t="shared" si="313"/>
        <v/>
      </c>
      <c r="L1060" s="52"/>
      <c r="M1060" s="52" t="str">
        <f t="shared" si="314"/>
        <v/>
      </c>
      <c r="N1060" s="52"/>
      <c r="O1060" s="52" t="str">
        <f t="shared" si="315"/>
        <v/>
      </c>
      <c r="P1060" s="52">
        <f t="shared" si="319"/>
        <v>0</v>
      </c>
      <c r="Q1060" s="74"/>
      <c r="R1060" s="75" t="str">
        <f>"단가"&amp;VLOOKUP($I:$I,[4]단가!$A:$B,2,FALSE)&amp;"번"</f>
        <v>단가351번</v>
      </c>
      <c r="S1060" s="83"/>
      <c r="T1060" s="84"/>
      <c r="U1060" s="84"/>
      <c r="X1060" s="2"/>
      <c r="Y1060" s="106" t="str">
        <f t="shared" si="317"/>
        <v>1EA</v>
      </c>
    </row>
    <row r="1061" spans="1:25" ht="18.75" customHeight="1">
      <c r="A1061" s="7"/>
      <c r="B1061" s="206"/>
      <c r="C1061" s="87"/>
      <c r="D1061" s="19" t="s">
        <v>74</v>
      </c>
      <c r="E1061" s="8"/>
      <c r="F1061" s="9" t="s">
        <v>863</v>
      </c>
      <c r="G1061" s="7" t="s">
        <v>21</v>
      </c>
      <c r="H1061" s="15">
        <v>1</v>
      </c>
      <c r="I1061" s="82" t="str">
        <f t="shared" si="318"/>
        <v>세면수전SW-07EA</v>
      </c>
      <c r="J1061" s="52"/>
      <c r="K1061" s="52" t="str">
        <f t="shared" si="313"/>
        <v/>
      </c>
      <c r="L1061" s="52"/>
      <c r="M1061" s="52" t="str">
        <f t="shared" si="314"/>
        <v/>
      </c>
      <c r="N1061" s="52"/>
      <c r="O1061" s="52" t="str">
        <f t="shared" si="315"/>
        <v/>
      </c>
      <c r="P1061" s="52">
        <f t="shared" si="319"/>
        <v>0</v>
      </c>
      <c r="Q1061" s="74"/>
      <c r="R1061" s="75" t="str">
        <f>"단가"&amp;VLOOKUP($I:$I,[4]단가!$A:$B,2,FALSE)&amp;"번"</f>
        <v>단가347번</v>
      </c>
      <c r="S1061" s="83"/>
      <c r="T1061" s="84"/>
      <c r="U1061" s="84"/>
      <c r="X1061" s="2"/>
      <c r="Y1061" s="106" t="str">
        <f t="shared" si="317"/>
        <v>1EA</v>
      </c>
    </row>
    <row r="1062" spans="1:25" ht="18.75" customHeight="1">
      <c r="A1062" s="7"/>
      <c r="B1062" s="206"/>
      <c r="C1062" s="87"/>
      <c r="D1062" s="19" t="s">
        <v>864</v>
      </c>
      <c r="E1062" s="8"/>
      <c r="F1062" s="9" t="s">
        <v>976</v>
      </c>
      <c r="G1062" s="7" t="s">
        <v>27</v>
      </c>
      <c r="H1062" s="15">
        <v>1</v>
      </c>
      <c r="I1062" s="82" t="str">
        <f t="shared" si="318"/>
        <v>장애인 손잡이SW-12SET</v>
      </c>
      <c r="J1062" s="52"/>
      <c r="K1062" s="52" t="str">
        <f t="shared" si="313"/>
        <v/>
      </c>
      <c r="L1062" s="52"/>
      <c r="M1062" s="52" t="str">
        <f t="shared" si="314"/>
        <v/>
      </c>
      <c r="N1062" s="52"/>
      <c r="O1062" s="52" t="str">
        <f t="shared" si="315"/>
        <v/>
      </c>
      <c r="P1062" s="52">
        <f t="shared" si="319"/>
        <v>0</v>
      </c>
      <c r="Q1062" s="74"/>
      <c r="R1062" s="75" t="str">
        <f>"단가"&amp;VLOOKUP($I:$I,[4]단가!$A:$B,2,FALSE)&amp;"번"</f>
        <v>단가352번</v>
      </c>
      <c r="S1062" s="83"/>
      <c r="T1062" s="84"/>
      <c r="U1062" s="84"/>
      <c r="X1062" s="2"/>
      <c r="Y1062" s="106" t="str">
        <f t="shared" si="317"/>
        <v>1SET</v>
      </c>
    </row>
    <row r="1063" spans="1:25" ht="18.75" customHeight="1">
      <c r="A1063" s="7"/>
      <c r="B1063" s="206"/>
      <c r="C1063" s="87"/>
      <c r="D1063" s="19" t="s">
        <v>977</v>
      </c>
      <c r="E1063" s="8"/>
      <c r="F1063" s="9" t="s">
        <v>866</v>
      </c>
      <c r="G1063" s="7" t="s">
        <v>27</v>
      </c>
      <c r="H1063" s="15">
        <v>1</v>
      </c>
      <c r="I1063" s="82" t="str">
        <f t="shared" si="318"/>
        <v>양변기+자동센서+등받이SW-01, SW-13SET</v>
      </c>
      <c r="J1063" s="52"/>
      <c r="K1063" s="52" t="str">
        <f t="shared" si="313"/>
        <v/>
      </c>
      <c r="L1063" s="52"/>
      <c r="M1063" s="52" t="str">
        <f t="shared" si="314"/>
        <v/>
      </c>
      <c r="N1063" s="52"/>
      <c r="O1063" s="52" t="str">
        <f t="shared" si="315"/>
        <v/>
      </c>
      <c r="P1063" s="52">
        <f t="shared" si="319"/>
        <v>0</v>
      </c>
      <c r="Q1063" s="74"/>
      <c r="R1063" s="75" t="str">
        <f>"단가"&amp;VLOOKUP($I:$I,[4]단가!$A:$B,2,FALSE)&amp;"번"</f>
        <v>단가353번</v>
      </c>
      <c r="S1063" s="83"/>
      <c r="T1063" s="84"/>
      <c r="U1063" s="84"/>
      <c r="X1063" s="2"/>
      <c r="Y1063" s="106" t="str">
        <f t="shared" si="317"/>
        <v>1SET</v>
      </c>
    </row>
    <row r="1064" spans="1:25" ht="18.75" customHeight="1">
      <c r="A1064" s="7"/>
      <c r="B1064" s="206"/>
      <c r="C1064" s="87"/>
      <c r="D1064" s="19" t="s">
        <v>867</v>
      </c>
      <c r="E1064" s="8"/>
      <c r="F1064" s="9" t="s">
        <v>868</v>
      </c>
      <c r="G1064" s="7" t="s">
        <v>21</v>
      </c>
      <c r="H1064" s="15">
        <v>1</v>
      </c>
      <c r="I1064" s="82" t="str">
        <f t="shared" si="318"/>
        <v>영유아 보호의자SW-05EA</v>
      </c>
      <c r="J1064" s="52"/>
      <c r="K1064" s="52" t="str">
        <f t="shared" si="313"/>
        <v/>
      </c>
      <c r="L1064" s="52"/>
      <c r="M1064" s="52" t="str">
        <f t="shared" si="314"/>
        <v/>
      </c>
      <c r="N1064" s="52"/>
      <c r="O1064" s="52" t="str">
        <f t="shared" si="315"/>
        <v/>
      </c>
      <c r="P1064" s="52">
        <f t="shared" si="319"/>
        <v>0</v>
      </c>
      <c r="Q1064" s="74"/>
      <c r="R1064" s="75" t="str">
        <f>"단가"&amp;VLOOKUP($I:$I,[4]단가!$A:$B,2,FALSE)&amp;"번"</f>
        <v>단가345번</v>
      </c>
      <c r="S1064" s="83"/>
      <c r="T1064" s="84"/>
      <c r="U1064" s="84"/>
      <c r="X1064" s="2"/>
      <c r="Y1064" s="106" t="str">
        <f t="shared" si="317"/>
        <v>1EA</v>
      </c>
    </row>
    <row r="1065" spans="1:25" ht="18.75" customHeight="1">
      <c r="A1065" s="7"/>
      <c r="B1065" s="206"/>
      <c r="C1065" s="87"/>
      <c r="D1065" s="19" t="s">
        <v>75</v>
      </c>
      <c r="E1065" s="8"/>
      <c r="F1065" s="9" t="s">
        <v>869</v>
      </c>
      <c r="G1065" s="7" t="s">
        <v>21</v>
      </c>
      <c r="H1065" s="15">
        <v>1</v>
      </c>
      <c r="I1065" s="82" t="str">
        <f t="shared" si="318"/>
        <v>휴지걸이SW-17EA</v>
      </c>
      <c r="J1065" s="52"/>
      <c r="K1065" s="52" t="str">
        <f t="shared" si="313"/>
        <v/>
      </c>
      <c r="L1065" s="52"/>
      <c r="M1065" s="52" t="str">
        <f t="shared" si="314"/>
        <v/>
      </c>
      <c r="N1065" s="52"/>
      <c r="O1065" s="52" t="str">
        <f t="shared" si="315"/>
        <v/>
      </c>
      <c r="P1065" s="52">
        <f t="shared" si="319"/>
        <v>0</v>
      </c>
      <c r="Q1065" s="74"/>
      <c r="R1065" s="75" t="str">
        <f>"단가"&amp;VLOOKUP($I:$I,[4]단가!$A:$B,2,FALSE)&amp;"번"</f>
        <v>단가357번</v>
      </c>
      <c r="S1065" s="83"/>
      <c r="T1065" s="84"/>
      <c r="U1065" s="84"/>
      <c r="X1065" s="2"/>
      <c r="Y1065" s="106" t="str">
        <f t="shared" si="317"/>
        <v>1EA</v>
      </c>
    </row>
    <row r="1066" spans="1:25" ht="18.75" customHeight="1">
      <c r="A1066" s="7"/>
      <c r="B1066" s="86" t="s">
        <v>9</v>
      </c>
      <c r="C1066" s="87"/>
      <c r="D1066" s="19" t="s">
        <v>902</v>
      </c>
      <c r="E1066" s="8"/>
      <c r="F1066" s="17"/>
      <c r="G1066" s="7"/>
      <c r="H1066" s="15"/>
      <c r="I1066" s="82" t="str">
        <f t="shared" si="318"/>
        <v>[1F 창고]</v>
      </c>
      <c r="J1066" s="52"/>
      <c r="K1066" s="52"/>
      <c r="L1066" s="52"/>
      <c r="M1066" s="52"/>
      <c r="N1066" s="52"/>
      <c r="O1066" s="52"/>
      <c r="P1066" s="52"/>
      <c r="Q1066" s="74"/>
      <c r="R1066" s="75"/>
      <c r="S1066" s="83"/>
      <c r="T1066" s="84"/>
      <c r="U1066" s="84"/>
      <c r="X1066" s="2"/>
      <c r="Y1066" s="106" t="str">
        <f t="shared" si="317"/>
        <v/>
      </c>
    </row>
    <row r="1067" spans="1:25" ht="18.75" customHeight="1">
      <c r="A1067" s="7"/>
      <c r="B1067" s="206"/>
      <c r="C1067" s="87"/>
      <c r="D1067" s="19" t="s">
        <v>880</v>
      </c>
      <c r="E1067" s="8"/>
      <c r="F1067" s="9" t="s">
        <v>881</v>
      </c>
      <c r="G1067" s="7" t="s">
        <v>21</v>
      </c>
      <c r="H1067" s="15">
        <v>1</v>
      </c>
      <c r="I1067" s="82" t="str">
        <f t="shared" si="318"/>
        <v>청소용수채SW-04EA</v>
      </c>
      <c r="J1067" s="52"/>
      <c r="K1067" s="52" t="str">
        <f t="shared" si="313"/>
        <v/>
      </c>
      <c r="L1067" s="52"/>
      <c r="M1067" s="52" t="str">
        <f t="shared" si="314"/>
        <v/>
      </c>
      <c r="N1067" s="52"/>
      <c r="O1067" s="52" t="str">
        <f t="shared" si="315"/>
        <v/>
      </c>
      <c r="P1067" s="52">
        <f t="shared" si="319"/>
        <v>0</v>
      </c>
      <c r="Q1067" s="74"/>
      <c r="R1067" s="75" t="str">
        <f>"단가"&amp;VLOOKUP($I:$I,[4]단가!$A:$B,2,FALSE)&amp;"번"</f>
        <v>단가344번</v>
      </c>
      <c r="S1067" s="83"/>
      <c r="T1067" s="84"/>
      <c r="U1067" s="84"/>
      <c r="X1067" s="2"/>
      <c r="Y1067" s="106" t="str">
        <f t="shared" si="317"/>
        <v>1EA</v>
      </c>
    </row>
    <row r="1068" spans="1:25" ht="18.75" customHeight="1">
      <c r="A1068" s="7"/>
      <c r="B1068" s="86" t="s">
        <v>9</v>
      </c>
      <c r="C1068" s="87"/>
      <c r="D1068" s="19" t="s">
        <v>903</v>
      </c>
      <c r="E1068" s="8"/>
      <c r="F1068" s="17"/>
      <c r="G1068" s="7"/>
      <c r="H1068" s="15"/>
      <c r="I1068" s="82" t="str">
        <f t="shared" si="318"/>
        <v>[1F 남자화장실]</v>
      </c>
      <c r="J1068" s="52"/>
      <c r="K1068" s="52"/>
      <c r="L1068" s="52"/>
      <c r="M1068" s="52"/>
      <c r="N1068" s="52"/>
      <c r="O1068" s="52"/>
      <c r="P1068" s="52"/>
      <c r="Q1068" s="74"/>
      <c r="R1068" s="75"/>
      <c r="S1068" s="83"/>
      <c r="T1068" s="84"/>
      <c r="U1068" s="84"/>
      <c r="X1068" s="2"/>
      <c r="Y1068" s="106" t="str">
        <f t="shared" si="317"/>
        <v/>
      </c>
    </row>
    <row r="1069" spans="1:25" ht="18.75" customHeight="1">
      <c r="A1069" s="7"/>
      <c r="B1069" s="206"/>
      <c r="C1069" s="87"/>
      <c r="D1069" s="19" t="s">
        <v>74</v>
      </c>
      <c r="E1069" s="8"/>
      <c r="F1069" s="9" t="s">
        <v>882</v>
      </c>
      <c r="G1069" s="7" t="s">
        <v>21</v>
      </c>
      <c r="H1069" s="15">
        <v>3</v>
      </c>
      <c r="I1069" s="82" t="str">
        <f t="shared" si="318"/>
        <v>세면수전SW-06EA</v>
      </c>
      <c r="J1069" s="52"/>
      <c r="K1069" s="52" t="str">
        <f t="shared" si="313"/>
        <v/>
      </c>
      <c r="L1069" s="52"/>
      <c r="M1069" s="52" t="str">
        <f t="shared" si="314"/>
        <v/>
      </c>
      <c r="N1069" s="52"/>
      <c r="O1069" s="52" t="str">
        <f t="shared" si="315"/>
        <v/>
      </c>
      <c r="P1069" s="52">
        <f t="shared" si="319"/>
        <v>0</v>
      </c>
      <c r="Q1069" s="74"/>
      <c r="R1069" s="75" t="str">
        <f>"단가"&amp;VLOOKUP($I:$I,[4]단가!$A:$B,2,FALSE)&amp;"번"</f>
        <v>단가346번</v>
      </c>
      <c r="S1069" s="83"/>
      <c r="T1069" s="84"/>
      <c r="U1069" s="84"/>
      <c r="X1069" s="2"/>
      <c r="Y1069" s="106" t="str">
        <f t="shared" si="317"/>
        <v>3EA</v>
      </c>
    </row>
    <row r="1070" spans="1:25" ht="18.75" customHeight="1">
      <c r="A1070" s="7"/>
      <c r="B1070" s="206"/>
      <c r="C1070" s="87"/>
      <c r="D1070" s="19" t="s">
        <v>865</v>
      </c>
      <c r="E1070" s="8"/>
      <c r="F1070" s="9" t="s">
        <v>871</v>
      </c>
      <c r="G1070" s="7" t="s">
        <v>21</v>
      </c>
      <c r="H1070" s="15">
        <v>6</v>
      </c>
      <c r="I1070" s="82" t="str">
        <f t="shared" ref="I1070:I1078" si="320">CONCATENATE(D1070,F1070,G1070)</f>
        <v>양변기SW-01EA</v>
      </c>
      <c r="J1070" s="52"/>
      <c r="K1070" s="52" t="str">
        <f t="shared" si="313"/>
        <v/>
      </c>
      <c r="L1070" s="52"/>
      <c r="M1070" s="52" t="str">
        <f t="shared" si="314"/>
        <v/>
      </c>
      <c r="N1070" s="52"/>
      <c r="O1070" s="52" t="str">
        <f t="shared" si="315"/>
        <v/>
      </c>
      <c r="P1070" s="52">
        <f t="shared" ref="P1070:P1078" si="321">SUM(K1070,M1070,O1070)</f>
        <v>0</v>
      </c>
      <c r="Q1070" s="74"/>
      <c r="R1070" s="75" t="str">
        <f>"단가"&amp;VLOOKUP($I:$I,[4]단가!$A:$B,2,FALSE)&amp;"번"</f>
        <v>단가341번</v>
      </c>
      <c r="S1070" s="83"/>
      <c r="T1070" s="84"/>
      <c r="U1070" s="84"/>
      <c r="X1070" s="2"/>
      <c r="Y1070" s="106" t="str">
        <f t="shared" si="317"/>
        <v>6EA</v>
      </c>
    </row>
    <row r="1071" spans="1:25" ht="18.75" customHeight="1">
      <c r="A1071" s="7"/>
      <c r="B1071" s="206"/>
      <c r="C1071" s="87"/>
      <c r="D1071" s="19" t="s">
        <v>73</v>
      </c>
      <c r="E1071" s="8"/>
      <c r="F1071" s="9" t="s">
        <v>883</v>
      </c>
      <c r="G1071" s="7" t="s">
        <v>21</v>
      </c>
      <c r="H1071" s="15">
        <v>10</v>
      </c>
      <c r="I1071" s="82" t="str">
        <f t="shared" si="320"/>
        <v>소변기SW-02EA</v>
      </c>
      <c r="J1071" s="52"/>
      <c r="K1071" s="52" t="str">
        <f t="shared" si="313"/>
        <v/>
      </c>
      <c r="L1071" s="52"/>
      <c r="M1071" s="52" t="str">
        <f t="shared" si="314"/>
        <v/>
      </c>
      <c r="N1071" s="52"/>
      <c r="O1071" s="52" t="str">
        <f t="shared" si="315"/>
        <v/>
      </c>
      <c r="P1071" s="52">
        <f t="shared" si="321"/>
        <v>0</v>
      </c>
      <c r="Q1071" s="74"/>
      <c r="R1071" s="75" t="str">
        <f>"단가"&amp;VLOOKUP($I:$I,[4]단가!$A:$B,2,FALSE)&amp;"번"</f>
        <v>단가342번</v>
      </c>
      <c r="S1071" s="83"/>
      <c r="T1071" s="84"/>
      <c r="U1071" s="84"/>
      <c r="X1071" s="2"/>
      <c r="Y1071" s="106" t="str">
        <f t="shared" si="317"/>
        <v>10EA</v>
      </c>
    </row>
    <row r="1072" spans="1:25" ht="18.75" customHeight="1">
      <c r="A1072" s="7"/>
      <c r="B1072" s="206"/>
      <c r="C1072" s="87"/>
      <c r="D1072" s="19" t="s">
        <v>874</v>
      </c>
      <c r="E1072" s="8"/>
      <c r="F1072" s="9" t="s">
        <v>875</v>
      </c>
      <c r="G1072" s="7" t="s">
        <v>21</v>
      </c>
      <c r="H1072" s="15">
        <v>3</v>
      </c>
      <c r="I1072" s="82" t="str">
        <f t="shared" si="320"/>
        <v>핸드타올디스펜서SW-08EA</v>
      </c>
      <c r="J1072" s="52"/>
      <c r="K1072" s="52" t="str">
        <f t="shared" si="313"/>
        <v/>
      </c>
      <c r="L1072" s="52"/>
      <c r="M1072" s="52" t="str">
        <f t="shared" si="314"/>
        <v/>
      </c>
      <c r="N1072" s="52"/>
      <c r="O1072" s="52" t="str">
        <f t="shared" si="315"/>
        <v/>
      </c>
      <c r="P1072" s="52">
        <f t="shared" si="321"/>
        <v>0</v>
      </c>
      <c r="Q1072" s="74"/>
      <c r="R1072" s="75" t="str">
        <f>"단가"&amp;VLOOKUP($I:$I,[4]단가!$A:$B,2,FALSE)&amp;"번"</f>
        <v>단가348번</v>
      </c>
      <c r="S1072" s="83"/>
      <c r="T1072" s="84"/>
      <c r="U1072" s="84"/>
      <c r="X1072" s="2"/>
      <c r="Y1072" s="106" t="str">
        <f t="shared" si="317"/>
        <v>3EA</v>
      </c>
    </row>
    <row r="1073" spans="1:25" ht="18.75" customHeight="1">
      <c r="A1073" s="7"/>
      <c r="B1073" s="206"/>
      <c r="C1073" s="87"/>
      <c r="D1073" s="19" t="s">
        <v>876</v>
      </c>
      <c r="E1073" s="8"/>
      <c r="F1073" s="9" t="s">
        <v>877</v>
      </c>
      <c r="G1073" s="7" t="s">
        <v>21</v>
      </c>
      <c r="H1073" s="15">
        <v>2</v>
      </c>
      <c r="I1073" s="82" t="str">
        <f t="shared" si="320"/>
        <v>핸드드라이기SW-09EA</v>
      </c>
      <c r="J1073" s="52"/>
      <c r="K1073" s="52" t="str">
        <f t="shared" si="313"/>
        <v/>
      </c>
      <c r="L1073" s="52"/>
      <c r="M1073" s="52" t="str">
        <f t="shared" si="314"/>
        <v/>
      </c>
      <c r="N1073" s="52"/>
      <c r="O1073" s="52" t="str">
        <f t="shared" si="315"/>
        <v/>
      </c>
      <c r="P1073" s="52">
        <f t="shared" si="321"/>
        <v>0</v>
      </c>
      <c r="Q1073" s="74"/>
      <c r="R1073" s="75" t="str">
        <f>"단가"&amp;VLOOKUP($I:$I,[4]단가!$A:$B,2,FALSE)&amp;"번"</f>
        <v>단가349번</v>
      </c>
      <c r="S1073" s="83"/>
      <c r="T1073" s="84"/>
      <c r="U1073" s="84"/>
      <c r="X1073" s="2"/>
      <c r="Y1073" s="106" t="str">
        <f t="shared" si="317"/>
        <v>2EA</v>
      </c>
    </row>
    <row r="1074" spans="1:25" ht="18.75" customHeight="1">
      <c r="A1074" s="7"/>
      <c r="B1074" s="206"/>
      <c r="C1074" s="87"/>
      <c r="D1074" s="19" t="s">
        <v>878</v>
      </c>
      <c r="E1074" s="8"/>
      <c r="F1074" s="9" t="s">
        <v>879</v>
      </c>
      <c r="G1074" s="7" t="s">
        <v>21</v>
      </c>
      <c r="H1074" s="15">
        <v>1</v>
      </c>
      <c r="I1074" s="82" t="str">
        <f t="shared" si="320"/>
        <v>페이퍼타올 디스펜서SW-14EA</v>
      </c>
      <c r="J1074" s="52"/>
      <c r="K1074" s="52" t="str">
        <f t="shared" si="313"/>
        <v/>
      </c>
      <c r="L1074" s="52"/>
      <c r="M1074" s="52" t="str">
        <f t="shared" si="314"/>
        <v/>
      </c>
      <c r="N1074" s="52"/>
      <c r="O1074" s="52" t="str">
        <f t="shared" si="315"/>
        <v/>
      </c>
      <c r="P1074" s="52">
        <f t="shared" si="321"/>
        <v>0</v>
      </c>
      <c r="Q1074" s="74"/>
      <c r="R1074" s="75" t="str">
        <f>"단가"&amp;VLOOKUP($I:$I,[4]단가!$A:$B,2,FALSE)&amp;"번"</f>
        <v>단가354번</v>
      </c>
      <c r="S1074" s="83"/>
      <c r="T1074" s="84"/>
      <c r="U1074" s="84"/>
      <c r="X1074" s="2"/>
      <c r="Y1074" s="106" t="str">
        <f t="shared" si="317"/>
        <v>1EA</v>
      </c>
    </row>
    <row r="1075" spans="1:25" ht="18.75" customHeight="1">
      <c r="A1075" s="7"/>
      <c r="B1075" s="206"/>
      <c r="C1075" s="87"/>
      <c r="D1075" s="19" t="s">
        <v>75</v>
      </c>
      <c r="E1075" s="8"/>
      <c r="F1075" s="9" t="s">
        <v>869</v>
      </c>
      <c r="G1075" s="7" t="s">
        <v>21</v>
      </c>
      <c r="H1075" s="15">
        <v>6</v>
      </c>
      <c r="I1075" s="82" t="str">
        <f t="shared" si="320"/>
        <v>휴지걸이SW-17EA</v>
      </c>
      <c r="J1075" s="52"/>
      <c r="K1075" s="52" t="str">
        <f t="shared" si="313"/>
        <v/>
      </c>
      <c r="L1075" s="52"/>
      <c r="M1075" s="52" t="str">
        <f t="shared" si="314"/>
        <v/>
      </c>
      <c r="N1075" s="52"/>
      <c r="O1075" s="52" t="str">
        <f t="shared" si="315"/>
        <v/>
      </c>
      <c r="P1075" s="52">
        <f t="shared" si="321"/>
        <v>0</v>
      </c>
      <c r="Q1075" s="74"/>
      <c r="R1075" s="75" t="str">
        <f>"단가"&amp;VLOOKUP($I:$I,[4]단가!$A:$B,2,FALSE)&amp;"번"</f>
        <v>단가357번</v>
      </c>
      <c r="S1075" s="83"/>
      <c r="T1075" s="84"/>
      <c r="U1075" s="84"/>
      <c r="X1075" s="2"/>
      <c r="Y1075" s="106" t="str">
        <f t="shared" si="317"/>
        <v>6EA</v>
      </c>
    </row>
    <row r="1076" spans="1:25" ht="18.75" customHeight="1">
      <c r="A1076" s="7"/>
      <c r="B1076" s="86" t="s">
        <v>9</v>
      </c>
      <c r="C1076" s="87"/>
      <c r="D1076" s="19" t="s">
        <v>904</v>
      </c>
      <c r="E1076" s="8"/>
      <c r="F1076" s="17"/>
      <c r="G1076" s="7"/>
      <c r="H1076" s="15"/>
      <c r="I1076" s="82" t="str">
        <f t="shared" si="320"/>
        <v>[1F 수유실]</v>
      </c>
      <c r="J1076" s="52"/>
      <c r="K1076" s="52"/>
      <c r="L1076" s="52"/>
      <c r="M1076" s="52"/>
      <c r="N1076" s="52"/>
      <c r="O1076" s="52"/>
      <c r="P1076" s="52"/>
      <c r="Q1076" s="74"/>
      <c r="R1076" s="75"/>
      <c r="S1076" s="83"/>
      <c r="T1076" s="84"/>
      <c r="U1076" s="84"/>
      <c r="X1076" s="2"/>
      <c r="Y1076" s="106" t="str">
        <f t="shared" si="317"/>
        <v/>
      </c>
    </row>
    <row r="1077" spans="1:25" ht="18.75" customHeight="1">
      <c r="A1077" s="7"/>
      <c r="B1077" s="206"/>
      <c r="C1077" s="87"/>
      <c r="D1077" s="19" t="s">
        <v>861</v>
      </c>
      <c r="E1077" s="8"/>
      <c r="F1077" s="9" t="s">
        <v>884</v>
      </c>
      <c r="G1077" s="7" t="s">
        <v>21</v>
      </c>
      <c r="H1077" s="15">
        <v>1</v>
      </c>
      <c r="I1077" s="82" t="str">
        <f t="shared" si="320"/>
        <v>세면기SW-15EA</v>
      </c>
      <c r="J1077" s="52"/>
      <c r="K1077" s="52" t="str">
        <f t="shared" si="313"/>
        <v/>
      </c>
      <c r="L1077" s="52"/>
      <c r="M1077" s="52" t="str">
        <f t="shared" si="314"/>
        <v/>
      </c>
      <c r="N1077" s="52"/>
      <c r="O1077" s="52" t="str">
        <f t="shared" si="315"/>
        <v/>
      </c>
      <c r="P1077" s="52">
        <f t="shared" si="321"/>
        <v>0</v>
      </c>
      <c r="Q1077" s="74"/>
      <c r="R1077" s="75" t="str">
        <f>"단가"&amp;VLOOKUP($I:$I,[4]단가!$A:$B,2,FALSE)&amp;"번"</f>
        <v>단가355번</v>
      </c>
      <c r="S1077" s="83"/>
      <c r="T1077" s="84"/>
      <c r="U1077" s="84"/>
      <c r="X1077" s="2"/>
      <c r="Y1077" s="106" t="str">
        <f t="shared" si="317"/>
        <v>1EA</v>
      </c>
    </row>
    <row r="1078" spans="1:25" ht="18.75" customHeight="1">
      <c r="A1078" s="7"/>
      <c r="B1078" s="206"/>
      <c r="C1078" s="87"/>
      <c r="D1078" s="19" t="s">
        <v>74</v>
      </c>
      <c r="E1078" s="8"/>
      <c r="F1078" s="9" t="s">
        <v>885</v>
      </c>
      <c r="G1078" s="7" t="s">
        <v>21</v>
      </c>
      <c r="H1078" s="15">
        <v>1</v>
      </c>
      <c r="I1078" s="82" t="str">
        <f t="shared" si="320"/>
        <v>세면수전SW-16EA</v>
      </c>
      <c r="J1078" s="52"/>
      <c r="K1078" s="52" t="str">
        <f t="shared" si="313"/>
        <v/>
      </c>
      <c r="L1078" s="52"/>
      <c r="M1078" s="52" t="str">
        <f t="shared" si="314"/>
        <v/>
      </c>
      <c r="N1078" s="52"/>
      <c r="O1078" s="52" t="str">
        <f t="shared" si="315"/>
        <v/>
      </c>
      <c r="P1078" s="52">
        <f t="shared" si="321"/>
        <v>0</v>
      </c>
      <c r="Q1078" s="74"/>
      <c r="R1078" s="75" t="str">
        <f>"단가"&amp;VLOOKUP($I:$I,[4]단가!$A:$B,2,FALSE)&amp;"번"</f>
        <v>단가356번</v>
      </c>
      <c r="S1078" s="83"/>
      <c r="T1078" s="84"/>
      <c r="U1078" s="84"/>
      <c r="X1078" s="2"/>
      <c r="Y1078" s="106" t="str">
        <f t="shared" si="317"/>
        <v>1EA</v>
      </c>
    </row>
    <row r="1079" spans="1:25" ht="18.75" customHeight="1">
      <c r="A1079" s="7"/>
      <c r="B1079" s="206"/>
      <c r="C1079" s="87"/>
      <c r="D1079" s="19"/>
      <c r="E1079" s="8"/>
      <c r="F1079" s="9"/>
      <c r="G1079" s="7"/>
      <c r="H1079" s="15"/>
      <c r="I1079" s="82"/>
      <c r="J1079" s="52"/>
      <c r="K1079" s="52"/>
      <c r="L1079" s="52"/>
      <c r="M1079" s="52"/>
      <c r="N1079" s="52"/>
      <c r="O1079" s="52"/>
      <c r="P1079" s="52"/>
      <c r="Q1079" s="74"/>
      <c r="R1079" s="75"/>
      <c r="S1079" s="83"/>
      <c r="T1079" s="84"/>
      <c r="U1079" s="84"/>
      <c r="X1079" s="2"/>
      <c r="Y1079" s="106"/>
    </row>
    <row r="1080" spans="1:25" ht="18.75" customHeight="1">
      <c r="A1080" s="7"/>
      <c r="B1080" s="206"/>
      <c r="C1080" s="87"/>
      <c r="D1080" s="19"/>
      <c r="E1080" s="8"/>
      <c r="F1080" s="9"/>
      <c r="G1080" s="7"/>
      <c r="H1080" s="15"/>
      <c r="I1080" s="82"/>
      <c r="J1080" s="52"/>
      <c r="K1080" s="52"/>
      <c r="L1080" s="52"/>
      <c r="M1080" s="52"/>
      <c r="N1080" s="52"/>
      <c r="O1080" s="52"/>
      <c r="P1080" s="52"/>
      <c r="Q1080" s="74"/>
      <c r="R1080" s="75"/>
      <c r="S1080" s="83"/>
      <c r="T1080" s="84"/>
      <c r="U1080" s="84"/>
      <c r="X1080" s="2"/>
      <c r="Y1080" s="106"/>
    </row>
    <row r="1081" spans="1:25" ht="18.75" customHeight="1">
      <c r="A1081" s="7"/>
      <c r="B1081" s="206"/>
      <c r="C1081" s="87"/>
      <c r="D1081" s="19"/>
      <c r="E1081" s="8"/>
      <c r="F1081" s="9"/>
      <c r="G1081" s="7"/>
      <c r="H1081" s="15"/>
      <c r="I1081" s="82"/>
      <c r="J1081" s="52"/>
      <c r="K1081" s="52"/>
      <c r="L1081" s="52"/>
      <c r="M1081" s="52"/>
      <c r="N1081" s="52"/>
      <c r="O1081" s="52"/>
      <c r="P1081" s="52"/>
      <c r="Q1081" s="74"/>
      <c r="R1081" s="75"/>
      <c r="S1081" s="83"/>
      <c r="T1081" s="84"/>
      <c r="U1081" s="84"/>
      <c r="X1081" s="2"/>
      <c r="Y1081" s="106"/>
    </row>
    <row r="1082" spans="1:25" ht="18.75" customHeight="1">
      <c r="A1082" s="7"/>
      <c r="B1082" s="206"/>
      <c r="C1082" s="87"/>
      <c r="D1082" s="19"/>
      <c r="E1082" s="8"/>
      <c r="F1082" s="9"/>
      <c r="G1082" s="7"/>
      <c r="H1082" s="15"/>
      <c r="I1082" s="82"/>
      <c r="J1082" s="52"/>
      <c r="K1082" s="52"/>
      <c r="L1082" s="52"/>
      <c r="M1082" s="52"/>
      <c r="N1082" s="52"/>
      <c r="O1082" s="52"/>
      <c r="P1082" s="52"/>
      <c r="Q1082" s="74"/>
      <c r="R1082" s="75"/>
      <c r="S1082" s="83"/>
      <c r="T1082" s="84"/>
      <c r="U1082" s="84"/>
      <c r="X1082" s="2"/>
      <c r="Y1082" s="106"/>
    </row>
    <row r="1083" spans="1:25" ht="18.75" customHeight="1">
      <c r="A1083" s="7"/>
      <c r="B1083" s="206"/>
      <c r="C1083" s="87"/>
      <c r="D1083" s="19"/>
      <c r="E1083" s="8"/>
      <c r="F1083" s="9"/>
      <c r="G1083" s="7"/>
      <c r="H1083" s="15"/>
      <c r="I1083" s="82"/>
      <c r="J1083" s="52"/>
      <c r="K1083" s="52"/>
      <c r="L1083" s="52"/>
      <c r="M1083" s="52"/>
      <c r="N1083" s="52"/>
      <c r="O1083" s="52"/>
      <c r="P1083" s="52"/>
      <c r="Q1083" s="74"/>
      <c r="R1083" s="75"/>
      <c r="S1083" s="83"/>
      <c r="T1083" s="84"/>
      <c r="U1083" s="84"/>
      <c r="X1083" s="2"/>
      <c r="Y1083" s="106"/>
    </row>
    <row r="1084" spans="1:25" ht="18.75" customHeight="1">
      <c r="A1084" s="7"/>
      <c r="B1084" s="206"/>
      <c r="C1084" s="87"/>
      <c r="D1084" s="19"/>
      <c r="E1084" s="8"/>
      <c r="F1084" s="9"/>
      <c r="G1084" s="7"/>
      <c r="H1084" s="15"/>
      <c r="I1084" s="82"/>
      <c r="J1084" s="52"/>
      <c r="K1084" s="52"/>
      <c r="L1084" s="52"/>
      <c r="M1084" s="52"/>
      <c r="N1084" s="52"/>
      <c r="O1084" s="52"/>
      <c r="P1084" s="52"/>
      <c r="Q1084" s="74"/>
      <c r="R1084" s="75"/>
      <c r="S1084" s="83"/>
      <c r="T1084" s="84"/>
      <c r="U1084" s="84"/>
      <c r="X1084" s="2"/>
      <c r="Y1084" s="106"/>
    </row>
    <row r="1085" spans="1:25" ht="18.75" customHeight="1">
      <c r="A1085" s="7"/>
      <c r="B1085" s="206"/>
      <c r="C1085" s="87"/>
      <c r="D1085" s="19"/>
      <c r="E1085" s="8"/>
      <c r="F1085" s="9"/>
      <c r="G1085" s="7"/>
      <c r="H1085" s="15"/>
      <c r="I1085" s="82"/>
      <c r="J1085" s="52"/>
      <c r="K1085" s="52"/>
      <c r="L1085" s="52"/>
      <c r="M1085" s="52"/>
      <c r="N1085" s="52"/>
      <c r="O1085" s="52"/>
      <c r="P1085" s="52"/>
      <c r="Q1085" s="74"/>
      <c r="R1085" s="75"/>
      <c r="S1085" s="83"/>
      <c r="T1085" s="84"/>
      <c r="U1085" s="84"/>
      <c r="X1085" s="2"/>
      <c r="Y1085" s="106"/>
    </row>
    <row r="1086" spans="1:25" ht="18.75" customHeight="1">
      <c r="A1086" s="7"/>
      <c r="B1086" s="206"/>
      <c r="C1086" s="87"/>
      <c r="D1086" s="19"/>
      <c r="E1086" s="8"/>
      <c r="F1086" s="9"/>
      <c r="G1086" s="7"/>
      <c r="H1086" s="15"/>
      <c r="I1086" s="82"/>
      <c r="J1086" s="52"/>
      <c r="K1086" s="52"/>
      <c r="L1086" s="52"/>
      <c r="M1086" s="52"/>
      <c r="N1086" s="52"/>
      <c r="O1086" s="52"/>
      <c r="P1086" s="52"/>
      <c r="Q1086" s="74"/>
      <c r="R1086" s="75"/>
      <c r="S1086" s="83"/>
      <c r="T1086" s="84"/>
      <c r="U1086" s="84"/>
      <c r="X1086" s="2"/>
      <c r="Y1086" s="106"/>
    </row>
    <row r="1087" spans="1:25" ht="18.75" customHeight="1">
      <c r="A1087" s="7"/>
      <c r="B1087" s="206"/>
      <c r="C1087" s="87"/>
      <c r="D1087" s="19"/>
      <c r="E1087" s="8"/>
      <c r="F1087" s="9"/>
      <c r="G1087" s="7"/>
      <c r="H1087" s="15"/>
      <c r="I1087" s="82"/>
      <c r="J1087" s="52"/>
      <c r="K1087" s="52"/>
      <c r="L1087" s="52"/>
      <c r="M1087" s="52"/>
      <c r="N1087" s="52"/>
      <c r="O1087" s="52"/>
      <c r="P1087" s="52"/>
      <c r="Q1087" s="74"/>
      <c r="R1087" s="75"/>
      <c r="S1087" s="83"/>
      <c r="T1087" s="84"/>
      <c r="U1087" s="84"/>
      <c r="X1087" s="2"/>
      <c r="Y1087" s="106"/>
    </row>
    <row r="1088" spans="1:25" ht="18.75" customHeight="1">
      <c r="A1088" s="7"/>
      <c r="B1088" s="206"/>
      <c r="C1088" s="87"/>
      <c r="D1088" s="19"/>
      <c r="E1088" s="8"/>
      <c r="F1088" s="9"/>
      <c r="G1088" s="7"/>
      <c r="H1088" s="15"/>
      <c r="I1088" s="82"/>
      <c r="J1088" s="52"/>
      <c r="K1088" s="52"/>
      <c r="L1088" s="52"/>
      <c r="M1088" s="52"/>
      <c r="N1088" s="52"/>
      <c r="O1088" s="52"/>
      <c r="P1088" s="52"/>
      <c r="Q1088" s="74"/>
      <c r="R1088" s="75"/>
      <c r="S1088" s="83"/>
      <c r="T1088" s="84"/>
      <c r="U1088" s="84"/>
      <c r="X1088" s="2"/>
      <c r="Y1088" s="106"/>
    </row>
    <row r="1089" spans="1:26" ht="18.75" customHeight="1">
      <c r="A1089" s="7"/>
      <c r="B1089" s="206"/>
      <c r="C1089" s="87"/>
      <c r="D1089" s="19"/>
      <c r="E1089" s="8"/>
      <c r="F1089" s="9"/>
      <c r="G1089" s="7"/>
      <c r="H1089" s="15"/>
      <c r="I1089" s="82"/>
      <c r="J1089" s="52"/>
      <c r="K1089" s="52"/>
      <c r="L1089" s="52"/>
      <c r="M1089" s="52"/>
      <c r="N1089" s="52"/>
      <c r="O1089" s="52"/>
      <c r="P1089" s="52"/>
      <c r="Q1089" s="74"/>
      <c r="R1089" s="75"/>
      <c r="S1089" s="83"/>
      <c r="T1089" s="84"/>
      <c r="U1089" s="84"/>
      <c r="X1089" s="2"/>
      <c r="Y1089" s="106"/>
    </row>
    <row r="1090" spans="1:26" s="96" customFormat="1" ht="18.75" customHeight="1">
      <c r="A1090" s="89"/>
      <c r="B1090" s="210"/>
      <c r="C1090" s="37" t="s">
        <v>18</v>
      </c>
      <c r="D1090" s="90"/>
      <c r="E1090" s="38"/>
      <c r="F1090" s="39"/>
      <c r="G1090" s="40"/>
      <c r="H1090" s="91"/>
      <c r="I1090" s="82" t="str">
        <f>CONCATENATE(D1090,F1090,G1090)</f>
        <v/>
      </c>
      <c r="J1090" s="92"/>
      <c r="K1090" s="92">
        <f>SUM(K1043:K1089)</f>
        <v>0</v>
      </c>
      <c r="L1090" s="92"/>
      <c r="M1090" s="92">
        <f>SUM(M1043:M1089)</f>
        <v>0</v>
      </c>
      <c r="N1090" s="92"/>
      <c r="O1090" s="92">
        <f>SUM(O1043:O1089)</f>
        <v>0</v>
      </c>
      <c r="P1090" s="92">
        <f>SUM(K1090,M1090,O1090)</f>
        <v>0</v>
      </c>
      <c r="Q1090" s="93"/>
      <c r="R1090" s="94"/>
      <c r="S1090" s="95"/>
      <c r="T1090" s="85"/>
      <c r="U1090" s="85"/>
      <c r="W1090" s="1"/>
      <c r="X1090" s="105"/>
      <c r="Y1090" s="97"/>
      <c r="Z1090" s="191"/>
    </row>
    <row r="1091" spans="1:26" ht="18.75" customHeight="1">
      <c r="A1091" s="79">
        <v>7</v>
      </c>
      <c r="B1091" s="213">
        <f>[1]인테리어집계!B159</f>
        <v>0</v>
      </c>
      <c r="C1091" s="80"/>
      <c r="D1091" s="81" t="s">
        <v>1516</v>
      </c>
      <c r="E1091" s="8"/>
      <c r="F1091" s="17"/>
      <c r="G1091" s="7"/>
      <c r="H1091" s="15"/>
      <c r="I1091" s="82" t="str">
        <f t="shared" ref="I1091:I1092" si="322">CONCATENATE(D1091,F1091,G1091)</f>
        <v>이동식가구공사</v>
      </c>
      <c r="J1091" s="52"/>
      <c r="K1091" s="52"/>
      <c r="L1091" s="52"/>
      <c r="M1091" s="52"/>
      <c r="N1091" s="52"/>
      <c r="O1091" s="52"/>
      <c r="P1091" s="52"/>
      <c r="Q1091" s="74"/>
      <c r="R1091" s="75"/>
      <c r="S1091" s="83"/>
      <c r="T1091" s="84"/>
      <c r="U1091" s="85"/>
      <c r="X1091" s="105"/>
      <c r="Y1091" s="78"/>
    </row>
    <row r="1092" spans="1:26" ht="18.75" customHeight="1">
      <c r="A1092" s="184">
        <f>[1]인테리어집계!A86</f>
        <v>0</v>
      </c>
      <c r="B1092" s="264" t="s">
        <v>1506</v>
      </c>
      <c r="C1092" s="188"/>
      <c r="D1092" s="189" t="s">
        <v>142</v>
      </c>
      <c r="E1092" s="8"/>
      <c r="F1092" s="17"/>
      <c r="G1092" s="7"/>
      <c r="H1092" s="15"/>
      <c r="I1092" s="82" t="str">
        <f t="shared" si="322"/>
        <v>지하1층</v>
      </c>
      <c r="J1092" s="52"/>
      <c r="K1092" s="52"/>
      <c r="L1092" s="52"/>
      <c r="M1092" s="52"/>
      <c r="N1092" s="52"/>
      <c r="O1092" s="52"/>
      <c r="P1092" s="52"/>
      <c r="Q1092" s="74"/>
      <c r="R1092" s="75"/>
      <c r="S1092" s="83"/>
      <c r="T1092" s="84"/>
      <c r="U1092" s="85"/>
      <c r="X1092" s="105"/>
      <c r="Y1092" s="78"/>
    </row>
    <row r="1093" spans="1:26" ht="18.75" customHeight="1">
      <c r="A1093" s="7"/>
      <c r="B1093" s="206"/>
      <c r="C1093" s="87"/>
      <c r="D1093" s="19" t="s">
        <v>1517</v>
      </c>
      <c r="E1093" s="8"/>
      <c r="F1093" s="9"/>
      <c r="G1093" s="7"/>
      <c r="H1093" s="15"/>
      <c r="I1093" s="82"/>
      <c r="J1093" s="52"/>
      <c r="K1093" s="52"/>
      <c r="L1093" s="52"/>
      <c r="M1093" s="52"/>
      <c r="N1093" s="52"/>
      <c r="O1093" s="52"/>
      <c r="P1093" s="52"/>
      <c r="Q1093" s="74"/>
      <c r="R1093" s="75"/>
      <c r="S1093" s="83"/>
      <c r="T1093" s="84"/>
      <c r="U1093" s="84"/>
      <c r="X1093" s="2"/>
      <c r="Y1093" s="106"/>
    </row>
    <row r="1094" spans="1:26" ht="18.75" customHeight="1">
      <c r="A1094" s="7"/>
      <c r="B1094" s="206"/>
      <c r="C1094" s="87"/>
      <c r="D1094" s="19" t="s">
        <v>1518</v>
      </c>
      <c r="E1094" s="8"/>
      <c r="F1094" s="9" t="s">
        <v>1519</v>
      </c>
      <c r="G1094" s="7" t="s">
        <v>21</v>
      </c>
      <c r="H1094" s="15">
        <v>1</v>
      </c>
      <c r="I1094" s="82"/>
      <c r="J1094" s="52"/>
      <c r="K1094" s="52" t="str">
        <f t="shared" ref="K1094:K1119" si="323">IF(J1094="","",TRUNC(J1094*$H1094,0))</f>
        <v/>
      </c>
      <c r="L1094" s="52"/>
      <c r="M1094" s="52"/>
      <c r="N1094" s="52"/>
      <c r="O1094" s="52"/>
      <c r="P1094" s="52">
        <f t="shared" ref="P1094:P1119" si="324">SUM(K1094,M1094,O1094)</f>
        <v>0</v>
      </c>
      <c r="Q1094" s="74"/>
      <c r="R1094" s="75"/>
      <c r="S1094" s="83"/>
      <c r="T1094" s="84"/>
      <c r="U1094" s="84"/>
      <c r="X1094" s="2"/>
      <c r="Y1094" s="106"/>
    </row>
    <row r="1095" spans="1:26" ht="18.75" customHeight="1">
      <c r="A1095" s="7"/>
      <c r="B1095" s="206"/>
      <c r="C1095" s="87"/>
      <c r="D1095" s="19" t="s">
        <v>1520</v>
      </c>
      <c r="E1095" s="8"/>
      <c r="F1095" s="9" t="s">
        <v>1521</v>
      </c>
      <c r="G1095" s="7" t="s">
        <v>21</v>
      </c>
      <c r="H1095" s="15">
        <v>4</v>
      </c>
      <c r="I1095" s="82"/>
      <c r="J1095" s="52"/>
      <c r="K1095" s="52" t="str">
        <f t="shared" si="323"/>
        <v/>
      </c>
      <c r="L1095" s="52"/>
      <c r="M1095" s="52"/>
      <c r="N1095" s="52"/>
      <c r="O1095" s="52"/>
      <c r="P1095" s="52">
        <f t="shared" si="324"/>
        <v>0</v>
      </c>
      <c r="Q1095" s="74"/>
      <c r="R1095" s="75"/>
      <c r="S1095" s="83"/>
      <c r="T1095" s="84"/>
      <c r="U1095" s="84"/>
      <c r="X1095" s="2"/>
      <c r="Y1095" s="106"/>
    </row>
    <row r="1096" spans="1:26" ht="18.75" customHeight="1">
      <c r="A1096" s="7"/>
      <c r="B1096" s="206"/>
      <c r="C1096" s="87"/>
      <c r="D1096" s="19"/>
      <c r="E1096" s="8"/>
      <c r="F1096" s="9"/>
      <c r="G1096" s="7"/>
      <c r="H1096" s="15"/>
      <c r="I1096" s="82"/>
      <c r="J1096" s="52"/>
      <c r="K1096" s="52" t="str">
        <f t="shared" si="323"/>
        <v/>
      </c>
      <c r="L1096" s="52"/>
      <c r="M1096" s="52"/>
      <c r="N1096" s="52"/>
      <c r="O1096" s="52"/>
      <c r="P1096" s="52">
        <f t="shared" si="324"/>
        <v>0</v>
      </c>
      <c r="Q1096" s="74"/>
      <c r="R1096" s="75"/>
      <c r="S1096" s="83"/>
      <c r="T1096" s="84"/>
      <c r="U1096" s="84"/>
      <c r="X1096" s="2"/>
      <c r="Y1096" s="106"/>
    </row>
    <row r="1097" spans="1:26" ht="18.75" customHeight="1">
      <c r="A1097" s="7"/>
      <c r="B1097" s="206"/>
      <c r="C1097" s="87"/>
      <c r="D1097" s="19" t="s">
        <v>1522</v>
      </c>
      <c r="E1097" s="8"/>
      <c r="F1097" s="9"/>
      <c r="G1097" s="7"/>
      <c r="H1097" s="15"/>
      <c r="I1097" s="82"/>
      <c r="J1097" s="52"/>
      <c r="K1097" s="52" t="str">
        <f t="shared" si="323"/>
        <v/>
      </c>
      <c r="L1097" s="52"/>
      <c r="M1097" s="52"/>
      <c r="N1097" s="52"/>
      <c r="O1097" s="52"/>
      <c r="P1097" s="52">
        <f t="shared" si="324"/>
        <v>0</v>
      </c>
      <c r="Q1097" s="74"/>
      <c r="R1097" s="75"/>
      <c r="S1097" s="83"/>
      <c r="T1097" s="84"/>
      <c r="U1097" s="84"/>
      <c r="X1097" s="2"/>
      <c r="Y1097" s="106"/>
    </row>
    <row r="1098" spans="1:26" ht="18.75" customHeight="1">
      <c r="A1098" s="7"/>
      <c r="B1098" s="206"/>
      <c r="C1098" s="87"/>
      <c r="D1098" s="19" t="s">
        <v>1523</v>
      </c>
      <c r="E1098" s="8"/>
      <c r="F1098" s="9" t="s">
        <v>1524</v>
      </c>
      <c r="G1098" s="7" t="s">
        <v>21</v>
      </c>
      <c r="H1098" s="15">
        <v>22</v>
      </c>
      <c r="I1098" s="82"/>
      <c r="J1098" s="52"/>
      <c r="K1098" s="52" t="str">
        <f t="shared" si="323"/>
        <v/>
      </c>
      <c r="L1098" s="52"/>
      <c r="M1098" s="52"/>
      <c r="N1098" s="52"/>
      <c r="O1098" s="52"/>
      <c r="P1098" s="52">
        <f t="shared" si="324"/>
        <v>0</v>
      </c>
      <c r="Q1098" s="74"/>
      <c r="R1098" s="75"/>
      <c r="S1098" s="83"/>
      <c r="T1098" s="84"/>
      <c r="U1098" s="84"/>
      <c r="X1098" s="2"/>
      <c r="Y1098" s="106"/>
    </row>
    <row r="1099" spans="1:26" ht="18.75" customHeight="1">
      <c r="A1099" s="7"/>
      <c r="B1099" s="206"/>
      <c r="C1099" s="87"/>
      <c r="D1099" s="19" t="s">
        <v>1525</v>
      </c>
      <c r="E1099" s="8"/>
      <c r="F1099" s="9" t="s">
        <v>1526</v>
      </c>
      <c r="G1099" s="7" t="s">
        <v>21</v>
      </c>
      <c r="H1099" s="15">
        <v>14</v>
      </c>
      <c r="I1099" s="82"/>
      <c r="J1099" s="52"/>
      <c r="K1099" s="52" t="str">
        <f t="shared" si="323"/>
        <v/>
      </c>
      <c r="L1099" s="52"/>
      <c r="M1099" s="52"/>
      <c r="N1099" s="52"/>
      <c r="O1099" s="52"/>
      <c r="P1099" s="52">
        <f t="shared" si="324"/>
        <v>0</v>
      </c>
      <c r="Q1099" s="74"/>
      <c r="R1099" s="75"/>
      <c r="S1099" s="83"/>
      <c r="T1099" s="84"/>
      <c r="U1099" s="84"/>
      <c r="X1099" s="2"/>
      <c r="Y1099" s="106"/>
    </row>
    <row r="1100" spans="1:26" ht="18.75" customHeight="1">
      <c r="A1100" s="7"/>
      <c r="B1100" s="206"/>
      <c r="C1100" s="87"/>
      <c r="D1100" s="19" t="s">
        <v>1527</v>
      </c>
      <c r="E1100" s="8"/>
      <c r="F1100" s="9" t="s">
        <v>1528</v>
      </c>
      <c r="G1100" s="7" t="s">
        <v>21</v>
      </c>
      <c r="H1100" s="15">
        <v>11</v>
      </c>
      <c r="I1100" s="82"/>
      <c r="J1100" s="52"/>
      <c r="K1100" s="52" t="str">
        <f t="shared" si="323"/>
        <v/>
      </c>
      <c r="L1100" s="52"/>
      <c r="M1100" s="52"/>
      <c r="N1100" s="52"/>
      <c r="O1100" s="52"/>
      <c r="P1100" s="52">
        <f t="shared" si="324"/>
        <v>0</v>
      </c>
      <c r="Q1100" s="74"/>
      <c r="R1100" s="75"/>
      <c r="S1100" s="83"/>
      <c r="T1100" s="84"/>
      <c r="U1100" s="84"/>
      <c r="X1100" s="2"/>
      <c r="Y1100" s="106"/>
    </row>
    <row r="1101" spans="1:26" ht="18.75" customHeight="1">
      <c r="A1101" s="7"/>
      <c r="B1101" s="206"/>
      <c r="C1101" s="87"/>
      <c r="D1101" s="19" t="s">
        <v>1529</v>
      </c>
      <c r="E1101" s="8"/>
      <c r="F1101" s="9" t="s">
        <v>1530</v>
      </c>
      <c r="G1101" s="7" t="s">
        <v>21</v>
      </c>
      <c r="H1101" s="15">
        <v>11</v>
      </c>
      <c r="I1101" s="82"/>
      <c r="J1101" s="52"/>
      <c r="K1101" s="52" t="str">
        <f t="shared" si="323"/>
        <v/>
      </c>
      <c r="L1101" s="52"/>
      <c r="M1101" s="52"/>
      <c r="N1101" s="52"/>
      <c r="O1101" s="52"/>
      <c r="P1101" s="52">
        <f t="shared" si="324"/>
        <v>0</v>
      </c>
      <c r="Q1101" s="74"/>
      <c r="R1101" s="75"/>
      <c r="S1101" s="83"/>
      <c r="T1101" s="84"/>
      <c r="U1101" s="84"/>
      <c r="X1101" s="2"/>
      <c r="Y1101" s="106"/>
    </row>
    <row r="1102" spans="1:26" ht="18.75" customHeight="1">
      <c r="A1102" s="7"/>
      <c r="B1102" s="206"/>
      <c r="C1102" s="87"/>
      <c r="D1102" s="19"/>
      <c r="E1102" s="8"/>
      <c r="F1102" s="9"/>
      <c r="G1102" s="7"/>
      <c r="H1102" s="15"/>
      <c r="I1102" s="82"/>
      <c r="J1102" s="52"/>
      <c r="K1102" s="52" t="str">
        <f t="shared" si="323"/>
        <v/>
      </c>
      <c r="L1102" s="52"/>
      <c r="M1102" s="52"/>
      <c r="N1102" s="52"/>
      <c r="O1102" s="52"/>
      <c r="P1102" s="52">
        <f t="shared" si="324"/>
        <v>0</v>
      </c>
      <c r="Q1102" s="74"/>
      <c r="R1102" s="75"/>
      <c r="S1102" s="83"/>
      <c r="T1102" s="84"/>
      <c r="U1102" s="84"/>
      <c r="X1102" s="2"/>
      <c r="Y1102" s="106"/>
    </row>
    <row r="1103" spans="1:26" ht="18.75" customHeight="1">
      <c r="A1103" s="7"/>
      <c r="B1103" s="206"/>
      <c r="C1103" s="87"/>
      <c r="D1103" s="19" t="s">
        <v>1531</v>
      </c>
      <c r="E1103" s="8"/>
      <c r="F1103" s="9"/>
      <c r="G1103" s="7"/>
      <c r="H1103" s="15"/>
      <c r="I1103" s="82"/>
      <c r="J1103" s="52"/>
      <c r="K1103" s="52" t="str">
        <f t="shared" si="323"/>
        <v/>
      </c>
      <c r="L1103" s="52"/>
      <c r="M1103" s="52"/>
      <c r="N1103" s="52"/>
      <c r="O1103" s="52"/>
      <c r="P1103" s="52">
        <f t="shared" si="324"/>
        <v>0</v>
      </c>
      <c r="Q1103" s="74"/>
      <c r="R1103" s="75"/>
      <c r="S1103" s="83"/>
      <c r="T1103" s="84"/>
      <c r="U1103" s="84"/>
      <c r="X1103" s="2"/>
      <c r="Y1103" s="106"/>
    </row>
    <row r="1104" spans="1:26" ht="18.75" customHeight="1">
      <c r="A1104" s="7"/>
      <c r="B1104" s="206"/>
      <c r="C1104" s="87"/>
      <c r="D1104" s="19" t="s">
        <v>1532</v>
      </c>
      <c r="E1104" s="8"/>
      <c r="F1104" s="9" t="s">
        <v>1533</v>
      </c>
      <c r="G1104" s="7" t="s">
        <v>21</v>
      </c>
      <c r="H1104" s="15">
        <v>1</v>
      </c>
      <c r="I1104" s="82"/>
      <c r="J1104" s="52"/>
      <c r="K1104" s="52" t="str">
        <f t="shared" si="323"/>
        <v/>
      </c>
      <c r="L1104" s="52"/>
      <c r="M1104" s="52"/>
      <c r="N1104" s="52"/>
      <c r="O1104" s="52"/>
      <c r="P1104" s="52">
        <f t="shared" si="324"/>
        <v>0</v>
      </c>
      <c r="Q1104" s="74"/>
      <c r="R1104" s="75"/>
      <c r="S1104" s="83"/>
      <c r="T1104" s="84"/>
      <c r="U1104" s="84"/>
      <c r="X1104" s="2"/>
      <c r="Y1104" s="106"/>
    </row>
    <row r="1105" spans="1:26" ht="18.75" customHeight="1">
      <c r="A1105" s="7"/>
      <c r="B1105" s="206"/>
      <c r="C1105" s="87"/>
      <c r="D1105" s="19"/>
      <c r="E1105" s="8"/>
      <c r="F1105" s="9"/>
      <c r="G1105" s="7"/>
      <c r="H1105" s="15"/>
      <c r="I1105" s="82"/>
      <c r="J1105" s="52"/>
      <c r="K1105" s="52" t="str">
        <f t="shared" si="323"/>
        <v/>
      </c>
      <c r="L1105" s="52"/>
      <c r="M1105" s="52"/>
      <c r="N1105" s="52"/>
      <c r="O1105" s="52"/>
      <c r="P1105" s="52">
        <f t="shared" si="324"/>
        <v>0</v>
      </c>
      <c r="Q1105" s="74"/>
      <c r="R1105" s="75"/>
      <c r="S1105" s="83"/>
      <c r="T1105" s="84"/>
      <c r="U1105" s="84"/>
      <c r="X1105" s="2"/>
      <c r="Y1105" s="106"/>
    </row>
    <row r="1106" spans="1:26" ht="18.75" customHeight="1">
      <c r="A1106" s="7"/>
      <c r="B1106" s="206"/>
      <c r="C1106" s="87"/>
      <c r="D1106" s="19" t="s">
        <v>1534</v>
      </c>
      <c r="E1106" s="8"/>
      <c r="F1106" s="9"/>
      <c r="G1106" s="7"/>
      <c r="H1106" s="15"/>
      <c r="I1106" s="82"/>
      <c r="J1106" s="52"/>
      <c r="K1106" s="52" t="str">
        <f t="shared" si="323"/>
        <v/>
      </c>
      <c r="L1106" s="52"/>
      <c r="M1106" s="52"/>
      <c r="N1106" s="52"/>
      <c r="O1106" s="52"/>
      <c r="P1106" s="52">
        <f t="shared" si="324"/>
        <v>0</v>
      </c>
      <c r="Q1106" s="74"/>
      <c r="R1106" s="75"/>
      <c r="S1106" s="83"/>
      <c r="T1106" s="84"/>
      <c r="U1106" s="84"/>
      <c r="X1106" s="2"/>
      <c r="Y1106" s="106"/>
    </row>
    <row r="1107" spans="1:26" ht="18.75" customHeight="1">
      <c r="A1107" s="7"/>
      <c r="B1107" s="206"/>
      <c r="C1107" s="87"/>
      <c r="D1107" s="19" t="s">
        <v>1535</v>
      </c>
      <c r="E1107" s="8"/>
      <c r="F1107" s="9" t="s">
        <v>1536</v>
      </c>
      <c r="G1107" s="7" t="s">
        <v>21</v>
      </c>
      <c r="H1107" s="15">
        <v>22</v>
      </c>
      <c r="I1107" s="82"/>
      <c r="J1107" s="52"/>
      <c r="K1107" s="52" t="str">
        <f t="shared" si="323"/>
        <v/>
      </c>
      <c r="L1107" s="52"/>
      <c r="M1107" s="52"/>
      <c r="N1107" s="52"/>
      <c r="O1107" s="52"/>
      <c r="P1107" s="52">
        <f t="shared" si="324"/>
        <v>0</v>
      </c>
      <c r="Q1107" s="74"/>
      <c r="R1107" s="75"/>
      <c r="S1107" s="83"/>
      <c r="T1107" s="84"/>
      <c r="U1107" s="84"/>
      <c r="X1107" s="2"/>
      <c r="Y1107" s="106"/>
    </row>
    <row r="1108" spans="1:26" ht="18.75" customHeight="1">
      <c r="A1108" s="7"/>
      <c r="B1108" s="206"/>
      <c r="C1108" s="87"/>
      <c r="D1108" s="19" t="s">
        <v>1537</v>
      </c>
      <c r="E1108" s="8"/>
      <c r="F1108" s="9" t="s">
        <v>1538</v>
      </c>
      <c r="G1108" s="7" t="s">
        <v>21</v>
      </c>
      <c r="H1108" s="15">
        <v>2</v>
      </c>
      <c r="I1108" s="82"/>
      <c r="J1108" s="52"/>
      <c r="K1108" s="52" t="str">
        <f t="shared" si="323"/>
        <v/>
      </c>
      <c r="L1108" s="52"/>
      <c r="M1108" s="52"/>
      <c r="N1108" s="52"/>
      <c r="O1108" s="52"/>
      <c r="P1108" s="52">
        <f t="shared" si="324"/>
        <v>0</v>
      </c>
      <c r="Q1108" s="74"/>
      <c r="R1108" s="75"/>
      <c r="S1108" s="83"/>
      <c r="T1108" s="84"/>
      <c r="U1108" s="84"/>
      <c r="X1108" s="2"/>
      <c r="Y1108" s="106"/>
    </row>
    <row r="1109" spans="1:26" ht="18.75" customHeight="1">
      <c r="A1109" s="7"/>
      <c r="B1109" s="206"/>
      <c r="C1109" s="87"/>
      <c r="D1109" s="19" t="s">
        <v>1537</v>
      </c>
      <c r="E1109" s="8"/>
      <c r="F1109" s="9" t="s">
        <v>1539</v>
      </c>
      <c r="G1109" s="7" t="s">
        <v>21</v>
      </c>
      <c r="H1109" s="15">
        <v>1</v>
      </c>
      <c r="I1109" s="82"/>
      <c r="J1109" s="52"/>
      <c r="K1109" s="52" t="str">
        <f t="shared" si="323"/>
        <v/>
      </c>
      <c r="L1109" s="52"/>
      <c r="M1109" s="52"/>
      <c r="N1109" s="52"/>
      <c r="O1109" s="52"/>
      <c r="P1109" s="52">
        <f t="shared" si="324"/>
        <v>0</v>
      </c>
      <c r="Q1109" s="74"/>
      <c r="R1109" s="75"/>
      <c r="S1109" s="83"/>
      <c r="T1109" s="84"/>
      <c r="U1109" s="84"/>
      <c r="X1109" s="2"/>
      <c r="Y1109" s="106"/>
    </row>
    <row r="1110" spans="1:26" ht="18.75" customHeight="1">
      <c r="A1110" s="7"/>
      <c r="B1110" s="206"/>
      <c r="C1110" s="87"/>
      <c r="D1110" s="19"/>
      <c r="E1110" s="8"/>
      <c r="F1110" s="9"/>
      <c r="G1110" s="7"/>
      <c r="H1110" s="15"/>
      <c r="I1110" s="82"/>
      <c r="J1110" s="52"/>
      <c r="K1110" s="52" t="str">
        <f t="shared" si="323"/>
        <v/>
      </c>
      <c r="L1110" s="52"/>
      <c r="M1110" s="52"/>
      <c r="N1110" s="52"/>
      <c r="O1110" s="52"/>
      <c r="P1110" s="52">
        <f t="shared" si="324"/>
        <v>0</v>
      </c>
      <c r="Q1110" s="74"/>
      <c r="R1110" s="75"/>
      <c r="S1110" s="83"/>
      <c r="T1110" s="84"/>
      <c r="U1110" s="84"/>
      <c r="X1110" s="2"/>
      <c r="Y1110" s="106"/>
    </row>
    <row r="1111" spans="1:26" ht="18.75" customHeight="1">
      <c r="A1111" s="7"/>
      <c r="B1111" s="206"/>
      <c r="C1111" s="87"/>
      <c r="D1111" s="19" t="s">
        <v>1540</v>
      </c>
      <c r="E1111" s="8"/>
      <c r="F1111" s="9"/>
      <c r="G1111" s="7"/>
      <c r="H1111" s="15"/>
      <c r="I1111" s="82"/>
      <c r="J1111" s="52"/>
      <c r="K1111" s="52" t="str">
        <f t="shared" si="323"/>
        <v/>
      </c>
      <c r="L1111" s="52"/>
      <c r="M1111" s="52"/>
      <c r="N1111" s="52"/>
      <c r="O1111" s="52"/>
      <c r="P1111" s="52">
        <f t="shared" si="324"/>
        <v>0</v>
      </c>
      <c r="Q1111" s="74"/>
      <c r="R1111" s="75"/>
      <c r="S1111" s="83"/>
      <c r="T1111" s="84"/>
      <c r="U1111" s="84"/>
      <c r="X1111" s="2"/>
      <c r="Y1111" s="106"/>
    </row>
    <row r="1112" spans="1:26" ht="18.75" customHeight="1">
      <c r="A1112" s="7"/>
      <c r="B1112" s="206"/>
      <c r="C1112" s="87"/>
      <c r="D1112" s="19" t="s">
        <v>1541</v>
      </c>
      <c r="E1112" s="8"/>
      <c r="F1112" s="9" t="s">
        <v>1542</v>
      </c>
      <c r="G1112" s="7" t="s">
        <v>21</v>
      </c>
      <c r="H1112" s="15">
        <v>27</v>
      </c>
      <c r="I1112" s="82"/>
      <c r="J1112" s="52"/>
      <c r="K1112" s="52" t="str">
        <f t="shared" si="323"/>
        <v/>
      </c>
      <c r="L1112" s="52"/>
      <c r="M1112" s="52"/>
      <c r="N1112" s="52"/>
      <c r="O1112" s="52"/>
      <c r="P1112" s="52">
        <f t="shared" si="324"/>
        <v>0</v>
      </c>
      <c r="Q1112" s="74"/>
      <c r="R1112" s="75"/>
      <c r="S1112" s="83"/>
      <c r="T1112" s="84"/>
      <c r="U1112" s="84"/>
      <c r="X1112" s="2"/>
      <c r="Y1112" s="106"/>
    </row>
    <row r="1113" spans="1:26" ht="18.75" customHeight="1">
      <c r="A1113" s="7"/>
      <c r="B1113" s="206"/>
      <c r="C1113" s="87"/>
      <c r="D1113" s="19" t="s">
        <v>1543</v>
      </c>
      <c r="E1113" s="8"/>
      <c r="F1113" s="9" t="s">
        <v>1544</v>
      </c>
      <c r="G1113" s="7" t="s">
        <v>21</v>
      </c>
      <c r="H1113" s="15">
        <v>32</v>
      </c>
      <c r="I1113" s="82"/>
      <c r="J1113" s="52"/>
      <c r="K1113" s="52" t="str">
        <f t="shared" si="323"/>
        <v/>
      </c>
      <c r="L1113" s="52"/>
      <c r="M1113" s="52"/>
      <c r="N1113" s="52"/>
      <c r="O1113" s="52"/>
      <c r="P1113" s="52">
        <f t="shared" si="324"/>
        <v>0</v>
      </c>
      <c r="Q1113" s="74"/>
      <c r="R1113" s="75"/>
      <c r="S1113" s="83"/>
      <c r="T1113" s="84"/>
      <c r="U1113" s="84"/>
      <c r="X1113" s="2"/>
      <c r="Y1113" s="106"/>
    </row>
    <row r="1114" spans="1:26" ht="18.75" customHeight="1">
      <c r="A1114" s="7"/>
      <c r="B1114" s="206"/>
      <c r="C1114" s="87"/>
      <c r="D1114" s="19" t="s">
        <v>1532</v>
      </c>
      <c r="E1114" s="8"/>
      <c r="F1114" s="9" t="s">
        <v>1533</v>
      </c>
      <c r="G1114" s="7" t="s">
        <v>21</v>
      </c>
      <c r="H1114" s="15">
        <v>16</v>
      </c>
      <c r="I1114" s="82"/>
      <c r="J1114" s="52"/>
      <c r="K1114" s="52" t="str">
        <f t="shared" si="323"/>
        <v/>
      </c>
      <c r="L1114" s="52"/>
      <c r="M1114" s="52"/>
      <c r="N1114" s="52"/>
      <c r="O1114" s="52"/>
      <c r="P1114" s="52">
        <f t="shared" si="324"/>
        <v>0</v>
      </c>
      <c r="Q1114" s="74"/>
      <c r="R1114" s="75"/>
      <c r="S1114" s="83"/>
      <c r="T1114" s="84"/>
      <c r="U1114" s="84"/>
      <c r="X1114" s="2"/>
      <c r="Y1114" s="106"/>
    </row>
    <row r="1115" spans="1:26" ht="18.75" customHeight="1">
      <c r="A1115" s="7"/>
      <c r="B1115" s="206"/>
      <c r="C1115" s="87"/>
      <c r="D1115" s="19" t="s">
        <v>1545</v>
      </c>
      <c r="E1115" s="8"/>
      <c r="F1115" s="9" t="s">
        <v>1546</v>
      </c>
      <c r="G1115" s="7" t="s">
        <v>21</v>
      </c>
      <c r="H1115" s="15">
        <v>24</v>
      </c>
      <c r="I1115" s="82"/>
      <c r="J1115" s="52"/>
      <c r="K1115" s="52" t="str">
        <f t="shared" si="323"/>
        <v/>
      </c>
      <c r="L1115" s="52"/>
      <c r="M1115" s="52"/>
      <c r="N1115" s="52"/>
      <c r="O1115" s="52"/>
      <c r="P1115" s="52">
        <f t="shared" si="324"/>
        <v>0</v>
      </c>
      <c r="Q1115" s="74"/>
      <c r="R1115" s="75"/>
      <c r="S1115" s="83"/>
      <c r="T1115" s="84"/>
      <c r="U1115" s="84"/>
      <c r="X1115" s="2"/>
      <c r="Y1115" s="106"/>
    </row>
    <row r="1116" spans="1:26" ht="18.75" customHeight="1">
      <c r="A1116" s="7"/>
      <c r="B1116" s="206"/>
      <c r="C1116" s="87"/>
      <c r="D1116" s="19" t="s">
        <v>1547</v>
      </c>
      <c r="E1116" s="8"/>
      <c r="F1116" s="9" t="s">
        <v>1521</v>
      </c>
      <c r="G1116" s="7" t="s">
        <v>21</v>
      </c>
      <c r="H1116" s="15">
        <v>16</v>
      </c>
      <c r="I1116" s="82"/>
      <c r="J1116" s="52"/>
      <c r="K1116" s="52" t="str">
        <f t="shared" si="323"/>
        <v/>
      </c>
      <c r="L1116" s="52"/>
      <c r="M1116" s="52"/>
      <c r="N1116" s="52"/>
      <c r="O1116" s="52"/>
      <c r="P1116" s="52">
        <f t="shared" si="324"/>
        <v>0</v>
      </c>
      <c r="Q1116" s="74"/>
      <c r="R1116" s="75"/>
      <c r="S1116" s="83"/>
      <c r="T1116" s="84"/>
      <c r="U1116" s="84"/>
      <c r="X1116" s="2"/>
      <c r="Y1116" s="106"/>
    </row>
    <row r="1117" spans="1:26" ht="18.75" customHeight="1">
      <c r="A1117" s="7"/>
      <c r="B1117" s="206"/>
      <c r="C1117" s="87"/>
      <c r="D1117" s="19" t="s">
        <v>1527</v>
      </c>
      <c r="E1117" s="8"/>
      <c r="F1117" s="9" t="s">
        <v>1528</v>
      </c>
      <c r="G1117" s="7" t="s">
        <v>21</v>
      </c>
      <c r="H1117" s="15">
        <v>8</v>
      </c>
      <c r="I1117" s="82"/>
      <c r="J1117" s="52"/>
      <c r="K1117" s="52" t="str">
        <f t="shared" si="323"/>
        <v/>
      </c>
      <c r="L1117" s="52"/>
      <c r="M1117" s="52"/>
      <c r="N1117" s="52"/>
      <c r="O1117" s="52"/>
      <c r="P1117" s="52">
        <f t="shared" si="324"/>
        <v>0</v>
      </c>
      <c r="Q1117" s="74"/>
      <c r="R1117" s="75"/>
      <c r="S1117" s="83"/>
      <c r="T1117" s="84"/>
      <c r="U1117" s="84"/>
      <c r="X1117" s="2"/>
      <c r="Y1117" s="106"/>
    </row>
    <row r="1118" spans="1:26" ht="18.75" customHeight="1">
      <c r="A1118" s="7"/>
      <c r="B1118" s="206"/>
      <c r="C1118" s="87"/>
      <c r="D1118" s="19" t="s">
        <v>1529</v>
      </c>
      <c r="E1118" s="8"/>
      <c r="F1118" s="9" t="s">
        <v>1530</v>
      </c>
      <c r="G1118" s="7" t="s">
        <v>21</v>
      </c>
      <c r="H1118" s="15">
        <v>27</v>
      </c>
      <c r="I1118" s="82"/>
      <c r="J1118" s="52"/>
      <c r="K1118" s="52" t="str">
        <f t="shared" si="323"/>
        <v/>
      </c>
      <c r="L1118" s="52"/>
      <c r="M1118" s="52"/>
      <c r="N1118" s="52"/>
      <c r="O1118" s="52"/>
      <c r="P1118" s="52">
        <f t="shared" si="324"/>
        <v>0</v>
      </c>
      <c r="Q1118" s="74"/>
      <c r="R1118" s="75"/>
      <c r="S1118" s="83"/>
      <c r="T1118" s="84"/>
      <c r="U1118" s="84"/>
      <c r="X1118" s="2"/>
      <c r="Y1118" s="106"/>
    </row>
    <row r="1119" spans="1:26" ht="18.75" customHeight="1">
      <c r="A1119" s="7"/>
      <c r="B1119" s="206"/>
      <c r="C1119" s="87"/>
      <c r="D1119" s="19" t="s">
        <v>1518</v>
      </c>
      <c r="E1119" s="8"/>
      <c r="F1119" s="9" t="s">
        <v>1519</v>
      </c>
      <c r="G1119" s="7" t="s">
        <v>21</v>
      </c>
      <c r="H1119" s="15">
        <v>8</v>
      </c>
      <c r="I1119" s="82"/>
      <c r="J1119" s="52"/>
      <c r="K1119" s="52" t="str">
        <f t="shared" si="323"/>
        <v/>
      </c>
      <c r="L1119" s="52"/>
      <c r="M1119" s="52"/>
      <c r="N1119" s="52"/>
      <c r="O1119" s="52"/>
      <c r="P1119" s="52">
        <f t="shared" si="324"/>
        <v>0</v>
      </c>
      <c r="Q1119" s="74"/>
      <c r="R1119" s="75"/>
      <c r="S1119" s="83"/>
      <c r="T1119" s="84"/>
      <c r="U1119" s="84"/>
      <c r="X1119" s="2"/>
      <c r="Y1119" s="106"/>
    </row>
    <row r="1120" spans="1:26" s="96" customFormat="1" ht="18.75" customHeight="1">
      <c r="A1120" s="89"/>
      <c r="B1120" s="210"/>
      <c r="C1120" s="37" t="s">
        <v>18</v>
      </c>
      <c r="D1120" s="90"/>
      <c r="E1120" s="38"/>
      <c r="F1120" s="39"/>
      <c r="G1120" s="40"/>
      <c r="H1120" s="91"/>
      <c r="I1120" s="82"/>
      <c r="J1120" s="92"/>
      <c r="K1120" s="92">
        <f>SUM(K1094:K1119)</f>
        <v>0</v>
      </c>
      <c r="L1120" s="92"/>
      <c r="M1120" s="92">
        <f>SUM(M1094:M1119)</f>
        <v>0</v>
      </c>
      <c r="N1120" s="92"/>
      <c r="O1120" s="92">
        <f>SUM(O1094:O1119)</f>
        <v>0</v>
      </c>
      <c r="P1120" s="92">
        <f>SUM(P1094:P1119)</f>
        <v>0</v>
      </c>
      <c r="Q1120" s="93"/>
      <c r="R1120" s="94"/>
      <c r="S1120" s="95"/>
      <c r="T1120" s="85"/>
      <c r="U1120" s="85"/>
      <c r="W1120" s="1"/>
      <c r="X1120" s="105"/>
      <c r="Y1120" s="97"/>
      <c r="Z1120" s="191"/>
    </row>
    <row r="1121" spans="1:25" ht="18.75" customHeight="1">
      <c r="A1121" s="184">
        <f>[1]인테리어집계!A115</f>
        <v>0</v>
      </c>
      <c r="B1121" s="264" t="s">
        <v>1506</v>
      </c>
      <c r="C1121" s="188"/>
      <c r="D1121" s="189" t="s">
        <v>143</v>
      </c>
      <c r="E1121" s="8"/>
      <c r="F1121" s="17"/>
      <c r="G1121" s="7"/>
      <c r="H1121" s="15"/>
      <c r="I1121" s="82" t="str">
        <f t="shared" ref="I1121" si="325">CONCATENATE(D1121,F1121,G1121)</f>
        <v>1층</v>
      </c>
      <c r="J1121" s="52"/>
      <c r="K1121" s="52"/>
      <c r="L1121" s="52"/>
      <c r="M1121" s="52"/>
      <c r="N1121" s="52"/>
      <c r="O1121" s="52"/>
      <c r="P1121" s="52"/>
      <c r="Q1121" s="74"/>
      <c r="R1121" s="75"/>
      <c r="S1121" s="83"/>
      <c r="T1121" s="84"/>
      <c r="U1121" s="85"/>
      <c r="X1121" s="105"/>
      <c r="Y1121" s="78"/>
    </row>
    <row r="1122" spans="1:25" ht="18.75" customHeight="1">
      <c r="A1122" s="7"/>
      <c r="B1122" s="206"/>
      <c r="C1122" s="87"/>
      <c r="D1122" s="19" t="s">
        <v>1548</v>
      </c>
      <c r="E1122" s="8"/>
      <c r="F1122" s="9"/>
      <c r="G1122" s="7"/>
      <c r="H1122" s="15"/>
      <c r="I1122" s="82"/>
      <c r="J1122" s="52"/>
      <c r="K1122" s="52"/>
      <c r="L1122" s="52"/>
      <c r="M1122" s="52"/>
      <c r="N1122" s="52"/>
      <c r="O1122" s="52"/>
      <c r="P1122" s="52"/>
      <c r="Q1122" s="74"/>
      <c r="R1122" s="75"/>
      <c r="S1122" s="83"/>
      <c r="T1122" s="84"/>
      <c r="U1122" s="84"/>
      <c r="X1122" s="2"/>
      <c r="Y1122" s="106"/>
    </row>
    <row r="1123" spans="1:25" ht="18.75" customHeight="1">
      <c r="A1123" s="7"/>
      <c r="B1123" s="206"/>
      <c r="C1123" s="87"/>
      <c r="D1123" s="19" t="s">
        <v>1529</v>
      </c>
      <c r="E1123" s="8"/>
      <c r="F1123" s="9" t="s">
        <v>1530</v>
      </c>
      <c r="G1123" s="7" t="s">
        <v>21</v>
      </c>
      <c r="H1123" s="15">
        <v>12</v>
      </c>
      <c r="I1123" s="82"/>
      <c r="J1123" s="52"/>
      <c r="K1123" s="52" t="str">
        <f t="shared" ref="K1123:O1138" si="326">IF(J1123="","",TRUNC(J1123*$H1123,0))</f>
        <v/>
      </c>
      <c r="L1123" s="52"/>
      <c r="M1123" s="52" t="str">
        <f t="shared" si="326"/>
        <v/>
      </c>
      <c r="N1123" s="52"/>
      <c r="O1123" s="52" t="str">
        <f t="shared" si="326"/>
        <v/>
      </c>
      <c r="P1123" s="52">
        <f t="shared" ref="P1123:P1144" si="327">SUM(K1123,M1123,O1123)</f>
        <v>0</v>
      </c>
      <c r="Q1123" s="74"/>
      <c r="R1123" s="75"/>
      <c r="S1123" s="83"/>
      <c r="T1123" s="84"/>
      <c r="U1123" s="84"/>
      <c r="X1123" s="2"/>
      <c r="Y1123" s="106"/>
    </row>
    <row r="1124" spans="1:25" ht="18.75" customHeight="1">
      <c r="A1124" s="7"/>
      <c r="B1124" s="206"/>
      <c r="C1124" s="87"/>
      <c r="D1124" s="19" t="s">
        <v>1549</v>
      </c>
      <c r="E1124" s="8"/>
      <c r="F1124" s="9" t="s">
        <v>1550</v>
      </c>
      <c r="G1124" s="7" t="s">
        <v>21</v>
      </c>
      <c r="H1124" s="15">
        <v>12</v>
      </c>
      <c r="I1124" s="82"/>
      <c r="J1124" s="52"/>
      <c r="K1124" s="52" t="str">
        <f t="shared" si="326"/>
        <v/>
      </c>
      <c r="L1124" s="52"/>
      <c r="M1124" s="52"/>
      <c r="N1124" s="52"/>
      <c r="O1124" s="52"/>
      <c r="P1124" s="52">
        <f t="shared" si="327"/>
        <v>0</v>
      </c>
      <c r="Q1124" s="74"/>
      <c r="R1124" s="75"/>
      <c r="S1124" s="83"/>
      <c r="T1124" s="84"/>
      <c r="U1124" s="84"/>
      <c r="X1124" s="2"/>
      <c r="Y1124" s="106"/>
    </row>
    <row r="1125" spans="1:25" ht="18.75" customHeight="1">
      <c r="A1125" s="7"/>
      <c r="B1125" s="206"/>
      <c r="C1125" s="87"/>
      <c r="D1125" s="19" t="s">
        <v>1551</v>
      </c>
      <c r="E1125" s="8"/>
      <c r="F1125" s="9" t="s">
        <v>1552</v>
      </c>
      <c r="G1125" s="7" t="s">
        <v>21</v>
      </c>
      <c r="H1125" s="15">
        <v>12</v>
      </c>
      <c r="I1125" s="82"/>
      <c r="J1125" s="52"/>
      <c r="K1125" s="52" t="str">
        <f t="shared" si="326"/>
        <v/>
      </c>
      <c r="L1125" s="52"/>
      <c r="M1125" s="52"/>
      <c r="N1125" s="52"/>
      <c r="O1125" s="52"/>
      <c r="P1125" s="52">
        <f t="shared" si="327"/>
        <v>0</v>
      </c>
      <c r="Q1125" s="74"/>
      <c r="R1125" s="75"/>
      <c r="S1125" s="83"/>
      <c r="T1125" s="84"/>
      <c r="U1125" s="84"/>
      <c r="X1125" s="2"/>
      <c r="Y1125" s="106"/>
    </row>
    <row r="1126" spans="1:25" ht="18.75" customHeight="1">
      <c r="A1126" s="7"/>
      <c r="B1126" s="206"/>
      <c r="C1126" s="87"/>
      <c r="D1126" s="19" t="s">
        <v>1553</v>
      </c>
      <c r="E1126" s="8"/>
      <c r="F1126" s="9" t="s">
        <v>1554</v>
      </c>
      <c r="G1126" s="7" t="s">
        <v>21</v>
      </c>
      <c r="H1126" s="15">
        <v>30</v>
      </c>
      <c r="I1126" s="82"/>
      <c r="J1126" s="52"/>
      <c r="K1126" s="52" t="str">
        <f t="shared" si="326"/>
        <v/>
      </c>
      <c r="L1126" s="52"/>
      <c r="M1126" s="52"/>
      <c r="N1126" s="52"/>
      <c r="O1126" s="52"/>
      <c r="P1126" s="52">
        <f t="shared" si="327"/>
        <v>0</v>
      </c>
      <c r="Q1126" s="74"/>
      <c r="R1126" s="75"/>
      <c r="S1126" s="83"/>
      <c r="T1126" s="84"/>
      <c r="U1126" s="84"/>
      <c r="X1126" s="2"/>
      <c r="Y1126" s="106"/>
    </row>
    <row r="1127" spans="1:25" ht="18.75" customHeight="1">
      <c r="A1127" s="7"/>
      <c r="B1127" s="206"/>
      <c r="C1127" s="87"/>
      <c r="D1127" s="19"/>
      <c r="E1127" s="8"/>
      <c r="F1127" s="9"/>
      <c r="G1127" s="7"/>
      <c r="H1127" s="15"/>
      <c r="I1127" s="82"/>
      <c r="J1127" s="52"/>
      <c r="K1127" s="52" t="str">
        <f t="shared" si="326"/>
        <v/>
      </c>
      <c r="L1127" s="52"/>
      <c r="M1127" s="52"/>
      <c r="N1127" s="52"/>
      <c r="O1127" s="52"/>
      <c r="P1127" s="52">
        <f t="shared" si="327"/>
        <v>0</v>
      </c>
      <c r="Q1127" s="74"/>
      <c r="R1127" s="75"/>
      <c r="S1127" s="83"/>
      <c r="T1127" s="84"/>
      <c r="U1127" s="84"/>
      <c r="X1127" s="2"/>
      <c r="Y1127" s="106"/>
    </row>
    <row r="1128" spans="1:25" ht="18.75" customHeight="1">
      <c r="A1128" s="7"/>
      <c r="B1128" s="206"/>
      <c r="C1128" s="87"/>
      <c r="D1128" s="19" t="s">
        <v>1555</v>
      </c>
      <c r="E1128" s="8"/>
      <c r="F1128" s="9"/>
      <c r="G1128" s="7"/>
      <c r="H1128" s="15"/>
      <c r="I1128" s="82"/>
      <c r="J1128" s="52"/>
      <c r="K1128" s="52" t="str">
        <f t="shared" si="326"/>
        <v/>
      </c>
      <c r="L1128" s="52"/>
      <c r="M1128" s="52"/>
      <c r="N1128" s="52"/>
      <c r="O1128" s="52"/>
      <c r="P1128" s="52">
        <f t="shared" si="327"/>
        <v>0</v>
      </c>
      <c r="Q1128" s="74"/>
      <c r="R1128" s="75"/>
      <c r="S1128" s="83"/>
      <c r="T1128" s="84"/>
      <c r="U1128" s="84"/>
      <c r="X1128" s="2"/>
      <c r="Y1128" s="106"/>
    </row>
    <row r="1129" spans="1:25" ht="18.75" customHeight="1">
      <c r="A1129" s="7"/>
      <c r="B1129" s="206"/>
      <c r="C1129" s="87"/>
      <c r="D1129" s="19" t="s">
        <v>1556</v>
      </c>
      <c r="E1129" s="8"/>
      <c r="F1129" s="9" t="s">
        <v>1557</v>
      </c>
      <c r="G1129" s="7" t="s">
        <v>21</v>
      </c>
      <c r="H1129" s="15">
        <v>16</v>
      </c>
      <c r="I1129" s="82"/>
      <c r="J1129" s="52"/>
      <c r="K1129" s="52" t="str">
        <f t="shared" si="326"/>
        <v/>
      </c>
      <c r="L1129" s="52"/>
      <c r="M1129" s="52"/>
      <c r="N1129" s="52"/>
      <c r="O1129" s="52"/>
      <c r="P1129" s="52">
        <f t="shared" si="327"/>
        <v>0</v>
      </c>
      <c r="Q1129" s="74"/>
      <c r="R1129" s="75"/>
      <c r="S1129" s="83"/>
      <c r="T1129" s="84"/>
      <c r="U1129" s="84"/>
      <c r="X1129" s="2"/>
      <c r="Y1129" s="106"/>
    </row>
    <row r="1130" spans="1:25" ht="18.75" customHeight="1">
      <c r="A1130" s="7"/>
      <c r="B1130" s="206"/>
      <c r="C1130" s="87"/>
      <c r="D1130" s="19" t="s">
        <v>1558</v>
      </c>
      <c r="E1130" s="8"/>
      <c r="F1130" s="9" t="s">
        <v>1559</v>
      </c>
      <c r="G1130" s="7" t="s">
        <v>21</v>
      </c>
      <c r="H1130" s="15">
        <v>2</v>
      </c>
      <c r="I1130" s="82"/>
      <c r="J1130" s="52"/>
      <c r="K1130" s="52" t="str">
        <f t="shared" si="326"/>
        <v/>
      </c>
      <c r="L1130" s="52"/>
      <c r="M1130" s="52"/>
      <c r="N1130" s="52"/>
      <c r="O1130" s="52"/>
      <c r="P1130" s="52">
        <f t="shared" si="327"/>
        <v>0</v>
      </c>
      <c r="Q1130" s="74"/>
      <c r="R1130" s="75"/>
      <c r="S1130" s="83"/>
      <c r="T1130" s="84"/>
      <c r="U1130" s="84"/>
      <c r="X1130" s="2"/>
      <c r="Y1130" s="106"/>
    </row>
    <row r="1131" spans="1:25" ht="18.75" customHeight="1">
      <c r="A1131" s="7"/>
      <c r="B1131" s="206"/>
      <c r="C1131" s="87"/>
      <c r="D1131" s="19"/>
      <c r="E1131" s="8"/>
      <c r="F1131" s="9"/>
      <c r="G1131" s="7"/>
      <c r="H1131" s="15"/>
      <c r="I1131" s="82"/>
      <c r="J1131" s="52"/>
      <c r="K1131" s="52" t="str">
        <f t="shared" si="326"/>
        <v/>
      </c>
      <c r="L1131" s="52"/>
      <c r="M1131" s="52"/>
      <c r="N1131" s="52"/>
      <c r="O1131" s="52"/>
      <c r="P1131" s="52">
        <f t="shared" si="327"/>
        <v>0</v>
      </c>
      <c r="Q1131" s="74"/>
      <c r="R1131" s="75"/>
      <c r="S1131" s="83"/>
      <c r="T1131" s="84"/>
      <c r="U1131" s="84"/>
      <c r="X1131" s="2"/>
      <c r="Y1131" s="106"/>
    </row>
    <row r="1132" spans="1:25" ht="18.75" customHeight="1">
      <c r="A1132" s="7"/>
      <c r="B1132" s="206"/>
      <c r="C1132" s="87"/>
      <c r="D1132" s="19" t="s">
        <v>1560</v>
      </c>
      <c r="E1132" s="8"/>
      <c r="F1132" s="9"/>
      <c r="G1132" s="7"/>
      <c r="H1132" s="15"/>
      <c r="I1132" s="82"/>
      <c r="J1132" s="52"/>
      <c r="K1132" s="52" t="str">
        <f t="shared" si="326"/>
        <v/>
      </c>
      <c r="L1132" s="52"/>
      <c r="M1132" s="52"/>
      <c r="N1132" s="52"/>
      <c r="O1132" s="52"/>
      <c r="P1132" s="52">
        <f t="shared" si="327"/>
        <v>0</v>
      </c>
      <c r="Q1132" s="74"/>
      <c r="R1132" s="75"/>
      <c r="S1132" s="83"/>
      <c r="T1132" s="84"/>
      <c r="U1132" s="84"/>
      <c r="X1132" s="2"/>
      <c r="Y1132" s="106"/>
    </row>
    <row r="1133" spans="1:25" ht="18.75" customHeight="1">
      <c r="A1133" s="7"/>
      <c r="B1133" s="206"/>
      <c r="C1133" s="87"/>
      <c r="D1133" s="19" t="s">
        <v>1529</v>
      </c>
      <c r="E1133" s="8"/>
      <c r="F1133" s="9" t="s">
        <v>1530</v>
      </c>
      <c r="G1133" s="7" t="s">
        <v>21</v>
      </c>
      <c r="H1133" s="15">
        <v>13</v>
      </c>
      <c r="I1133" s="82"/>
      <c r="J1133" s="52"/>
      <c r="K1133" s="52" t="str">
        <f t="shared" si="326"/>
        <v/>
      </c>
      <c r="L1133" s="52"/>
      <c r="M1133" s="52"/>
      <c r="N1133" s="52"/>
      <c r="O1133" s="52"/>
      <c r="P1133" s="52">
        <f t="shared" si="327"/>
        <v>0</v>
      </c>
      <c r="Q1133" s="74"/>
      <c r="R1133" s="75"/>
      <c r="S1133" s="83"/>
      <c r="T1133" s="84"/>
      <c r="U1133" s="84"/>
      <c r="X1133" s="2"/>
      <c r="Y1133" s="106"/>
    </row>
    <row r="1134" spans="1:25" ht="18.75" customHeight="1">
      <c r="A1134" s="7"/>
      <c r="B1134" s="206"/>
      <c r="C1134" s="87"/>
      <c r="D1134" s="19" t="s">
        <v>1556</v>
      </c>
      <c r="E1134" s="8"/>
      <c r="F1134" s="9" t="s">
        <v>1557</v>
      </c>
      <c r="G1134" s="7" t="s">
        <v>21</v>
      </c>
      <c r="H1134" s="15">
        <v>8</v>
      </c>
      <c r="I1134" s="82"/>
      <c r="J1134" s="52"/>
      <c r="K1134" s="52" t="str">
        <f t="shared" si="326"/>
        <v/>
      </c>
      <c r="L1134" s="52"/>
      <c r="M1134" s="52"/>
      <c r="N1134" s="52"/>
      <c r="O1134" s="52"/>
      <c r="P1134" s="52">
        <f t="shared" si="327"/>
        <v>0</v>
      </c>
      <c r="Q1134" s="74"/>
      <c r="R1134" s="75"/>
      <c r="S1134" s="83"/>
      <c r="T1134" s="84"/>
      <c r="U1134" s="84"/>
      <c r="X1134" s="2"/>
      <c r="Y1134" s="106"/>
    </row>
    <row r="1135" spans="1:25" ht="18.75" customHeight="1">
      <c r="A1135" s="7"/>
      <c r="B1135" s="206"/>
      <c r="C1135" s="87"/>
      <c r="D1135" s="19" t="s">
        <v>1561</v>
      </c>
      <c r="E1135" s="8"/>
      <c r="F1135" s="9" t="s">
        <v>1562</v>
      </c>
      <c r="G1135" s="7" t="s">
        <v>21</v>
      </c>
      <c r="H1135" s="15">
        <v>6</v>
      </c>
      <c r="I1135" s="82"/>
      <c r="J1135" s="52"/>
      <c r="K1135" s="52" t="str">
        <f t="shared" si="326"/>
        <v/>
      </c>
      <c r="L1135" s="52"/>
      <c r="M1135" s="52"/>
      <c r="N1135" s="52"/>
      <c r="O1135" s="52"/>
      <c r="P1135" s="52">
        <f t="shared" si="327"/>
        <v>0</v>
      </c>
      <c r="Q1135" s="74"/>
      <c r="R1135" s="75"/>
      <c r="S1135" s="83"/>
      <c r="T1135" s="84"/>
      <c r="U1135" s="84"/>
      <c r="X1135" s="2"/>
      <c r="Y1135" s="106"/>
    </row>
    <row r="1136" spans="1:25" ht="18.75" customHeight="1">
      <c r="A1136" s="7"/>
      <c r="B1136" s="206"/>
      <c r="C1136" s="87"/>
      <c r="D1136" s="19"/>
      <c r="E1136" s="8"/>
      <c r="F1136" s="9"/>
      <c r="G1136" s="7"/>
      <c r="H1136" s="15"/>
      <c r="I1136" s="82"/>
      <c r="J1136" s="52"/>
      <c r="K1136" s="52" t="str">
        <f t="shared" si="326"/>
        <v/>
      </c>
      <c r="L1136" s="52"/>
      <c r="M1136" s="52"/>
      <c r="N1136" s="52"/>
      <c r="O1136" s="52"/>
      <c r="P1136" s="52">
        <f t="shared" si="327"/>
        <v>0</v>
      </c>
      <c r="Q1136" s="74"/>
      <c r="R1136" s="75"/>
      <c r="S1136" s="83"/>
      <c r="T1136" s="84"/>
      <c r="U1136" s="84"/>
      <c r="X1136" s="2"/>
      <c r="Y1136" s="106"/>
    </row>
    <row r="1137" spans="1:25" ht="18.75" customHeight="1">
      <c r="A1137" s="7"/>
      <c r="B1137" s="206"/>
      <c r="C1137" s="87"/>
      <c r="D1137" s="19" t="s">
        <v>1563</v>
      </c>
      <c r="E1137" s="8"/>
      <c r="F1137" s="9"/>
      <c r="G1137" s="7"/>
      <c r="H1137" s="15"/>
      <c r="I1137" s="82"/>
      <c r="J1137" s="52"/>
      <c r="K1137" s="52" t="str">
        <f t="shared" si="326"/>
        <v/>
      </c>
      <c r="L1137" s="52"/>
      <c r="M1137" s="52"/>
      <c r="N1137" s="52"/>
      <c r="O1137" s="52"/>
      <c r="P1137" s="52">
        <f t="shared" si="327"/>
        <v>0</v>
      </c>
      <c r="Q1137" s="74"/>
      <c r="R1137" s="75"/>
      <c r="S1137" s="83"/>
      <c r="T1137" s="84"/>
      <c r="U1137" s="84"/>
      <c r="X1137" s="2"/>
      <c r="Y1137" s="106"/>
    </row>
    <row r="1138" spans="1:25" ht="18.75" customHeight="1">
      <c r="A1138" s="7"/>
      <c r="B1138" s="206"/>
      <c r="C1138" s="87"/>
      <c r="D1138" s="19" t="s">
        <v>1527</v>
      </c>
      <c r="E1138" s="8"/>
      <c r="F1138" s="9" t="s">
        <v>1528</v>
      </c>
      <c r="G1138" s="7" t="s">
        <v>21</v>
      </c>
      <c r="H1138" s="15">
        <v>27</v>
      </c>
      <c r="I1138" s="82"/>
      <c r="J1138" s="52"/>
      <c r="K1138" s="52" t="str">
        <f t="shared" si="326"/>
        <v/>
      </c>
      <c r="L1138" s="52"/>
      <c r="M1138" s="52"/>
      <c r="N1138" s="52"/>
      <c r="O1138" s="52"/>
      <c r="P1138" s="52">
        <f t="shared" si="327"/>
        <v>0</v>
      </c>
      <c r="Q1138" s="74"/>
      <c r="R1138" s="75"/>
      <c r="S1138" s="83"/>
      <c r="T1138" s="84"/>
      <c r="U1138" s="84"/>
      <c r="X1138" s="2"/>
      <c r="Y1138" s="106"/>
    </row>
    <row r="1139" spans="1:25" ht="18.75" customHeight="1">
      <c r="A1139" s="7"/>
      <c r="B1139" s="206"/>
      <c r="C1139" s="87"/>
      <c r="D1139" s="19" t="s">
        <v>1529</v>
      </c>
      <c r="E1139" s="8"/>
      <c r="F1139" s="9" t="s">
        <v>1530</v>
      </c>
      <c r="G1139" s="7" t="s">
        <v>21</v>
      </c>
      <c r="H1139" s="15">
        <v>26</v>
      </c>
      <c r="I1139" s="82"/>
      <c r="J1139" s="52"/>
      <c r="K1139" s="52" t="str">
        <f t="shared" ref="K1139:K1154" si="328">IF(J1139="","",TRUNC(J1139*$H1139,0))</f>
        <v/>
      </c>
      <c r="L1139" s="52"/>
      <c r="M1139" s="52"/>
      <c r="N1139" s="52"/>
      <c r="O1139" s="52"/>
      <c r="P1139" s="52">
        <f t="shared" si="327"/>
        <v>0</v>
      </c>
      <c r="Q1139" s="74"/>
      <c r="R1139" s="75"/>
      <c r="S1139" s="83"/>
      <c r="T1139" s="84"/>
      <c r="U1139" s="84"/>
      <c r="X1139" s="2"/>
      <c r="Y1139" s="106"/>
    </row>
    <row r="1140" spans="1:25" ht="18.75" customHeight="1">
      <c r="A1140" s="7"/>
      <c r="B1140" s="206"/>
      <c r="C1140" s="87"/>
      <c r="D1140" s="19" t="s">
        <v>1549</v>
      </c>
      <c r="E1140" s="8"/>
      <c r="F1140" s="9" t="s">
        <v>1550</v>
      </c>
      <c r="G1140" s="7" t="s">
        <v>21</v>
      </c>
      <c r="H1140" s="15">
        <v>26</v>
      </c>
      <c r="I1140" s="82"/>
      <c r="J1140" s="52"/>
      <c r="K1140" s="52" t="str">
        <f t="shared" si="328"/>
        <v/>
      </c>
      <c r="L1140" s="52"/>
      <c r="M1140" s="52"/>
      <c r="N1140" s="52"/>
      <c r="O1140" s="52"/>
      <c r="P1140" s="52">
        <f t="shared" si="327"/>
        <v>0</v>
      </c>
      <c r="Q1140" s="74"/>
      <c r="R1140" s="75"/>
      <c r="S1140" s="83"/>
      <c r="T1140" s="84"/>
      <c r="U1140" s="84"/>
      <c r="X1140" s="2"/>
      <c r="Y1140" s="106"/>
    </row>
    <row r="1141" spans="1:25" ht="18.75" customHeight="1">
      <c r="A1141" s="7"/>
      <c r="B1141" s="206"/>
      <c r="C1141" s="87"/>
      <c r="D1141" s="19" t="s">
        <v>1551</v>
      </c>
      <c r="E1141" s="8"/>
      <c r="F1141" s="9" t="s">
        <v>1552</v>
      </c>
      <c r="G1141" s="7" t="s">
        <v>21</v>
      </c>
      <c r="H1141" s="15">
        <v>32</v>
      </c>
      <c r="I1141" s="82"/>
      <c r="J1141" s="52"/>
      <c r="K1141" s="52" t="str">
        <f t="shared" si="328"/>
        <v/>
      </c>
      <c r="L1141" s="52"/>
      <c r="M1141" s="52"/>
      <c r="N1141" s="52"/>
      <c r="O1141" s="52"/>
      <c r="P1141" s="52">
        <f t="shared" si="327"/>
        <v>0</v>
      </c>
      <c r="Q1141" s="74"/>
      <c r="R1141" s="75"/>
      <c r="S1141" s="83"/>
      <c r="T1141" s="84"/>
      <c r="U1141" s="84"/>
      <c r="X1141" s="2"/>
      <c r="Y1141" s="106"/>
    </row>
    <row r="1142" spans="1:25" ht="18.75" customHeight="1">
      <c r="A1142" s="7"/>
      <c r="B1142" s="206"/>
      <c r="C1142" s="87"/>
      <c r="D1142" s="19" t="s">
        <v>1564</v>
      </c>
      <c r="E1142" s="8"/>
      <c r="F1142" s="9" t="s">
        <v>1565</v>
      </c>
      <c r="G1142" s="7" t="s">
        <v>21</v>
      </c>
      <c r="H1142" s="15">
        <v>24</v>
      </c>
      <c r="I1142" s="82"/>
      <c r="J1142" s="52"/>
      <c r="K1142" s="52" t="str">
        <f t="shared" si="328"/>
        <v/>
      </c>
      <c r="L1142" s="52"/>
      <c r="M1142" s="52"/>
      <c r="N1142" s="52"/>
      <c r="O1142" s="52"/>
      <c r="P1142" s="52">
        <f t="shared" si="327"/>
        <v>0</v>
      </c>
      <c r="Q1142" s="74"/>
      <c r="R1142" s="75"/>
      <c r="S1142" s="83"/>
      <c r="T1142" s="84"/>
      <c r="U1142" s="84"/>
      <c r="X1142" s="2"/>
      <c r="Y1142" s="106"/>
    </row>
    <row r="1143" spans="1:25" ht="18.75" customHeight="1">
      <c r="A1143" s="7"/>
      <c r="B1143" s="206"/>
      <c r="C1143" s="87"/>
      <c r="D1143" s="19" t="s">
        <v>1566</v>
      </c>
      <c r="E1143" s="8"/>
      <c r="F1143" s="9" t="s">
        <v>1567</v>
      </c>
      <c r="G1143" s="7" t="s">
        <v>21</v>
      </c>
      <c r="H1143" s="15">
        <v>30</v>
      </c>
      <c r="I1143" s="82"/>
      <c r="J1143" s="52"/>
      <c r="K1143" s="52" t="str">
        <f t="shared" si="328"/>
        <v/>
      </c>
      <c r="L1143" s="52"/>
      <c r="M1143" s="52"/>
      <c r="N1143" s="52"/>
      <c r="O1143" s="52"/>
      <c r="P1143" s="52">
        <f t="shared" si="327"/>
        <v>0</v>
      </c>
      <c r="Q1143" s="74"/>
      <c r="R1143" s="75"/>
      <c r="S1143" s="83"/>
      <c r="T1143" s="84"/>
      <c r="U1143" s="84"/>
      <c r="X1143" s="2"/>
      <c r="Y1143" s="106"/>
    </row>
    <row r="1144" spans="1:25" ht="18.75" customHeight="1">
      <c r="A1144" s="7"/>
      <c r="B1144" s="206"/>
      <c r="C1144" s="87"/>
      <c r="D1144" s="19" t="s">
        <v>1568</v>
      </c>
      <c r="E1144" s="8"/>
      <c r="F1144" s="9" t="s">
        <v>1569</v>
      </c>
      <c r="G1144" s="7" t="s">
        <v>21</v>
      </c>
      <c r="H1144" s="15">
        <v>20</v>
      </c>
      <c r="I1144" s="82"/>
      <c r="J1144" s="52"/>
      <c r="K1144" s="52" t="str">
        <f t="shared" si="328"/>
        <v/>
      </c>
      <c r="L1144" s="52"/>
      <c r="M1144" s="52"/>
      <c r="N1144" s="52"/>
      <c r="O1144" s="52"/>
      <c r="P1144" s="52">
        <f t="shared" si="327"/>
        <v>0</v>
      </c>
      <c r="Q1144" s="74"/>
      <c r="R1144" s="75"/>
      <c r="S1144" s="83"/>
      <c r="T1144" s="84"/>
      <c r="U1144" s="84"/>
      <c r="X1144" s="2"/>
      <c r="Y1144" s="106"/>
    </row>
    <row r="1145" spans="1:25" ht="18.75" customHeight="1">
      <c r="A1145" s="7"/>
      <c r="B1145" s="206"/>
      <c r="C1145" s="87"/>
      <c r="D1145" s="19" t="s">
        <v>1570</v>
      </c>
      <c r="E1145" s="8"/>
      <c r="F1145" s="9" t="s">
        <v>1571</v>
      </c>
      <c r="G1145" s="7" t="s">
        <v>21</v>
      </c>
      <c r="H1145" s="15">
        <v>28</v>
      </c>
      <c r="I1145" s="82"/>
      <c r="J1145" s="52"/>
      <c r="K1145" s="52" t="str">
        <f t="shared" si="328"/>
        <v/>
      </c>
      <c r="L1145" s="52"/>
      <c r="M1145" s="52"/>
      <c r="N1145" s="52"/>
      <c r="O1145" s="52"/>
      <c r="P1145" s="52">
        <f>SUM(K1145,M1145,O1145)</f>
        <v>0</v>
      </c>
      <c r="Q1145" s="74"/>
      <c r="R1145" s="75"/>
      <c r="S1145" s="83"/>
      <c r="T1145" s="84"/>
      <c r="U1145" s="84"/>
      <c r="X1145" s="2"/>
      <c r="Y1145" s="106"/>
    </row>
    <row r="1146" spans="1:25" ht="18.75" customHeight="1">
      <c r="A1146" s="7"/>
      <c r="B1146" s="206"/>
      <c r="C1146" s="87"/>
      <c r="D1146" s="19" t="s">
        <v>1572</v>
      </c>
      <c r="E1146" s="8"/>
      <c r="F1146" s="9" t="s">
        <v>1573</v>
      </c>
      <c r="G1146" s="7" t="s">
        <v>21</v>
      </c>
      <c r="H1146" s="15">
        <v>10</v>
      </c>
      <c r="I1146" s="82"/>
      <c r="J1146" s="52"/>
      <c r="K1146" s="52" t="str">
        <f t="shared" si="328"/>
        <v/>
      </c>
      <c r="L1146" s="52"/>
      <c r="M1146" s="52"/>
      <c r="N1146" s="52"/>
      <c r="O1146" s="52"/>
      <c r="P1146" s="52">
        <f t="shared" ref="P1146:P1154" si="329">SUM(K1146,M1146,O1146)</f>
        <v>0</v>
      </c>
      <c r="Q1146" s="74"/>
      <c r="R1146" s="75"/>
      <c r="S1146" s="83"/>
      <c r="T1146" s="84"/>
      <c r="U1146" s="84"/>
      <c r="X1146" s="2"/>
      <c r="Y1146" s="106"/>
    </row>
    <row r="1147" spans="1:25" ht="18.75" customHeight="1">
      <c r="A1147" s="7"/>
      <c r="B1147" s="206"/>
      <c r="C1147" s="87"/>
      <c r="D1147" s="19" t="s">
        <v>1574</v>
      </c>
      <c r="E1147" s="8"/>
      <c r="F1147" s="9" t="s">
        <v>1575</v>
      </c>
      <c r="G1147" s="7" t="s">
        <v>21</v>
      </c>
      <c r="H1147" s="15">
        <v>6</v>
      </c>
      <c r="I1147" s="82"/>
      <c r="J1147" s="52"/>
      <c r="K1147" s="52" t="str">
        <f t="shared" si="328"/>
        <v/>
      </c>
      <c r="L1147" s="52"/>
      <c r="M1147" s="52"/>
      <c r="N1147" s="52"/>
      <c r="O1147" s="52"/>
      <c r="P1147" s="52">
        <f t="shared" si="329"/>
        <v>0</v>
      </c>
      <c r="Q1147" s="74"/>
      <c r="R1147" s="75"/>
      <c r="S1147" s="83"/>
      <c r="T1147" s="84"/>
      <c r="U1147" s="84"/>
      <c r="X1147" s="2"/>
      <c r="Y1147" s="106"/>
    </row>
    <row r="1148" spans="1:25" ht="18.75" customHeight="1">
      <c r="A1148" s="7"/>
      <c r="B1148" s="206"/>
      <c r="C1148" s="87"/>
      <c r="D1148" s="19" t="s">
        <v>1576</v>
      </c>
      <c r="E1148" s="8"/>
      <c r="F1148" s="9" t="s">
        <v>1577</v>
      </c>
      <c r="G1148" s="7" t="s">
        <v>21</v>
      </c>
      <c r="H1148" s="15">
        <v>8</v>
      </c>
      <c r="I1148" s="82"/>
      <c r="J1148" s="52"/>
      <c r="K1148" s="52" t="str">
        <f t="shared" si="328"/>
        <v/>
      </c>
      <c r="L1148" s="52"/>
      <c r="M1148" s="52"/>
      <c r="N1148" s="52"/>
      <c r="O1148" s="52"/>
      <c r="P1148" s="52">
        <f t="shared" si="329"/>
        <v>0</v>
      </c>
      <c r="Q1148" s="74"/>
      <c r="R1148" s="75"/>
      <c r="S1148" s="83"/>
      <c r="T1148" s="84"/>
      <c r="U1148" s="84"/>
      <c r="X1148" s="2"/>
      <c r="Y1148" s="106"/>
    </row>
    <row r="1149" spans="1:25" ht="18.75" customHeight="1">
      <c r="A1149" s="7"/>
      <c r="B1149" s="206"/>
      <c r="C1149" s="87"/>
      <c r="D1149" s="19" t="s">
        <v>1578</v>
      </c>
      <c r="E1149" s="8"/>
      <c r="F1149" s="9" t="s">
        <v>1579</v>
      </c>
      <c r="G1149" s="7" t="s">
        <v>21</v>
      </c>
      <c r="H1149" s="15">
        <v>2</v>
      </c>
      <c r="I1149" s="82"/>
      <c r="J1149" s="52"/>
      <c r="K1149" s="52" t="str">
        <f t="shared" si="328"/>
        <v/>
      </c>
      <c r="L1149" s="52"/>
      <c r="M1149" s="52"/>
      <c r="N1149" s="52"/>
      <c r="O1149" s="52"/>
      <c r="P1149" s="52">
        <f t="shared" si="329"/>
        <v>0</v>
      </c>
      <c r="Q1149" s="74"/>
      <c r="R1149" s="75"/>
      <c r="S1149" s="83"/>
      <c r="T1149" s="84"/>
      <c r="U1149" s="84"/>
      <c r="X1149" s="2"/>
      <c r="Y1149" s="106"/>
    </row>
    <row r="1150" spans="1:25" ht="18.75" customHeight="1">
      <c r="A1150" s="7"/>
      <c r="B1150" s="206"/>
      <c r="C1150" s="87"/>
      <c r="D1150" s="19" t="s">
        <v>1580</v>
      </c>
      <c r="E1150" s="8"/>
      <c r="F1150" s="9" t="s">
        <v>1581</v>
      </c>
      <c r="G1150" s="7" t="s">
        <v>21</v>
      </c>
      <c r="H1150" s="15">
        <v>16</v>
      </c>
      <c r="I1150" s="82"/>
      <c r="J1150" s="52"/>
      <c r="K1150" s="52" t="str">
        <f t="shared" si="328"/>
        <v/>
      </c>
      <c r="L1150" s="52"/>
      <c r="M1150" s="52"/>
      <c r="N1150" s="52"/>
      <c r="O1150" s="52"/>
      <c r="P1150" s="52">
        <f t="shared" si="329"/>
        <v>0</v>
      </c>
      <c r="Q1150" s="74"/>
      <c r="R1150" s="75"/>
      <c r="S1150" s="83"/>
      <c r="T1150" s="84"/>
      <c r="U1150" s="84"/>
      <c r="X1150" s="2"/>
      <c r="Y1150" s="106"/>
    </row>
    <row r="1151" spans="1:25" ht="18.75" customHeight="1">
      <c r="A1151" s="7"/>
      <c r="B1151" s="206"/>
      <c r="C1151" s="87"/>
      <c r="D1151" s="19" t="s">
        <v>1558</v>
      </c>
      <c r="E1151" s="8"/>
      <c r="F1151" s="9" t="s">
        <v>1582</v>
      </c>
      <c r="G1151" s="7" t="s">
        <v>21</v>
      </c>
      <c r="H1151" s="15">
        <v>4</v>
      </c>
      <c r="I1151" s="82"/>
      <c r="J1151" s="52"/>
      <c r="K1151" s="52" t="str">
        <f t="shared" si="328"/>
        <v/>
      </c>
      <c r="L1151" s="52"/>
      <c r="M1151" s="52"/>
      <c r="N1151" s="52"/>
      <c r="O1151" s="52"/>
      <c r="P1151" s="52">
        <f t="shared" si="329"/>
        <v>0</v>
      </c>
      <c r="Q1151" s="74"/>
      <c r="R1151" s="75"/>
      <c r="S1151" s="83"/>
      <c r="T1151" s="84"/>
      <c r="U1151" s="84"/>
      <c r="X1151" s="2"/>
      <c r="Y1151" s="106"/>
    </row>
    <row r="1152" spans="1:25" ht="18.75" customHeight="1">
      <c r="A1152" s="7"/>
      <c r="B1152" s="206"/>
      <c r="C1152" s="87"/>
      <c r="D1152" s="19" t="s">
        <v>1558</v>
      </c>
      <c r="E1152" s="8"/>
      <c r="F1152" s="9" t="s">
        <v>1583</v>
      </c>
      <c r="G1152" s="7" t="s">
        <v>21</v>
      </c>
      <c r="H1152" s="15">
        <v>2</v>
      </c>
      <c r="I1152" s="82"/>
      <c r="J1152" s="52"/>
      <c r="K1152" s="52" t="str">
        <f t="shared" si="328"/>
        <v/>
      </c>
      <c r="L1152" s="52"/>
      <c r="M1152" s="52"/>
      <c r="N1152" s="52"/>
      <c r="O1152" s="52"/>
      <c r="P1152" s="52">
        <f t="shared" si="329"/>
        <v>0</v>
      </c>
      <c r="Q1152" s="74"/>
      <c r="R1152" s="75"/>
      <c r="S1152" s="83"/>
      <c r="T1152" s="84"/>
      <c r="U1152" s="84"/>
      <c r="X1152" s="2"/>
      <c r="Y1152" s="106"/>
    </row>
    <row r="1153" spans="1:26" ht="18.75" customHeight="1">
      <c r="A1153" s="7"/>
      <c r="B1153" s="206"/>
      <c r="C1153" s="87"/>
      <c r="D1153" s="19" t="s">
        <v>1584</v>
      </c>
      <c r="E1153" s="8"/>
      <c r="F1153" s="9" t="s">
        <v>1585</v>
      </c>
      <c r="G1153" s="7" t="s">
        <v>22</v>
      </c>
      <c r="H1153" s="15">
        <v>1</v>
      </c>
      <c r="I1153" s="82"/>
      <c r="J1153" s="52"/>
      <c r="K1153" s="52" t="str">
        <f t="shared" si="328"/>
        <v/>
      </c>
      <c r="L1153" s="52"/>
      <c r="M1153" s="52"/>
      <c r="N1153" s="52"/>
      <c r="O1153" s="52"/>
      <c r="P1153" s="52">
        <f t="shared" si="329"/>
        <v>0</v>
      </c>
      <c r="Q1153" s="74"/>
      <c r="R1153" s="75"/>
      <c r="S1153" s="83"/>
      <c r="T1153" s="84"/>
      <c r="U1153" s="84"/>
      <c r="X1153" s="2"/>
      <c r="Y1153" s="106"/>
    </row>
    <row r="1154" spans="1:26" ht="18.75" customHeight="1">
      <c r="A1154" s="7"/>
      <c r="B1154" s="206"/>
      <c r="C1154" s="87"/>
      <c r="D1154" s="19" t="s">
        <v>1586</v>
      </c>
      <c r="E1154" s="8"/>
      <c r="F1154" s="9" t="s">
        <v>1587</v>
      </c>
      <c r="G1154" s="7" t="s">
        <v>22</v>
      </c>
      <c r="H1154" s="15">
        <v>1</v>
      </c>
      <c r="I1154" s="82"/>
      <c r="J1154" s="52"/>
      <c r="K1154" s="52" t="str">
        <f t="shared" si="328"/>
        <v/>
      </c>
      <c r="L1154" s="52"/>
      <c r="M1154" s="52"/>
      <c r="N1154" s="52"/>
      <c r="O1154" s="52"/>
      <c r="P1154" s="52">
        <f t="shared" si="329"/>
        <v>0</v>
      </c>
      <c r="Q1154" s="74"/>
      <c r="R1154" s="75"/>
      <c r="S1154" s="83"/>
      <c r="T1154" s="84"/>
      <c r="U1154" s="84"/>
      <c r="X1154" s="2"/>
      <c r="Y1154" s="106"/>
    </row>
    <row r="1155" spans="1:26" s="96" customFormat="1" ht="18.75" customHeight="1">
      <c r="A1155" s="89"/>
      <c r="B1155" s="210"/>
      <c r="C1155" s="37" t="s">
        <v>18</v>
      </c>
      <c r="D1155" s="90"/>
      <c r="E1155" s="38"/>
      <c r="F1155" s="39"/>
      <c r="G1155" s="40"/>
      <c r="H1155" s="91"/>
      <c r="I1155" s="82"/>
      <c r="J1155" s="92"/>
      <c r="K1155" s="92">
        <f>SUM(K1123:K1154)</f>
        <v>0</v>
      </c>
      <c r="L1155" s="92"/>
      <c r="M1155" s="92">
        <f>SUM(M1123:M1154)</f>
        <v>0</v>
      </c>
      <c r="N1155" s="92"/>
      <c r="O1155" s="92">
        <f>SUM(O1123:O1154)</f>
        <v>0</v>
      </c>
      <c r="P1155" s="92">
        <f>SUM(P1123:P1154)</f>
        <v>0</v>
      </c>
      <c r="Q1155" s="93"/>
      <c r="R1155" s="94"/>
      <c r="S1155" s="95"/>
      <c r="T1155" s="85"/>
      <c r="U1155" s="85"/>
      <c r="W1155" s="1"/>
      <c r="X1155" s="105"/>
      <c r="Y1155" s="97"/>
      <c r="Z1155" s="191"/>
    </row>
    <row r="1156" spans="1:26" ht="18.75" customHeight="1">
      <c r="A1156" s="79">
        <v>8</v>
      </c>
      <c r="B1156" s="213">
        <f>[1]인테리어집계!B224</f>
        <v>0</v>
      </c>
      <c r="C1156" s="80"/>
      <c r="D1156" s="81" t="s">
        <v>1588</v>
      </c>
      <c r="E1156" s="8"/>
      <c r="F1156" s="17"/>
      <c r="G1156" s="7"/>
      <c r="H1156" s="15"/>
      <c r="I1156" s="82" t="str">
        <f t="shared" ref="I1156:I1157" si="330">CONCATENATE(D1156,F1156,G1156)</f>
        <v>1층특수조명및 음향공사</v>
      </c>
      <c r="J1156" s="52"/>
      <c r="K1156" s="52"/>
      <c r="L1156" s="52"/>
      <c r="M1156" s="52"/>
      <c r="N1156" s="52"/>
      <c r="O1156" s="52"/>
      <c r="P1156" s="52"/>
      <c r="Q1156" s="74"/>
      <c r="R1156" s="75"/>
      <c r="S1156" s="83"/>
      <c r="T1156" s="84"/>
      <c r="U1156" s="85"/>
      <c r="X1156" s="105"/>
      <c r="Y1156" s="78"/>
    </row>
    <row r="1157" spans="1:26" ht="18.75" customHeight="1">
      <c r="A1157" s="184">
        <f>[1]인테리어집계!A151</f>
        <v>0</v>
      </c>
      <c r="B1157" s="264" t="s">
        <v>1509</v>
      </c>
      <c r="C1157" s="188"/>
      <c r="D1157" s="189" t="s">
        <v>1589</v>
      </c>
      <c r="E1157" s="8"/>
      <c r="F1157" s="17"/>
      <c r="G1157" s="7"/>
      <c r="H1157" s="15"/>
      <c r="I1157" s="82" t="str">
        <f t="shared" si="330"/>
        <v>1층라운지 스피커시스템</v>
      </c>
      <c r="J1157" s="52"/>
      <c r="K1157" s="52"/>
      <c r="L1157" s="52"/>
      <c r="M1157" s="52"/>
      <c r="N1157" s="52"/>
      <c r="O1157" s="52"/>
      <c r="P1157" s="52">
        <f t="shared" ref="P1157:P1163" si="331">SUM(K1157,M1157,O1157)</f>
        <v>0</v>
      </c>
      <c r="Q1157" s="74"/>
      <c r="R1157" s="75"/>
      <c r="S1157" s="83"/>
      <c r="T1157" s="84"/>
      <c r="U1157" s="85"/>
      <c r="X1157" s="105"/>
      <c r="Y1157" s="78"/>
    </row>
    <row r="1158" spans="1:26" ht="18.75" customHeight="1">
      <c r="A1158" s="7"/>
      <c r="B1158" s="206"/>
      <c r="C1158" s="87"/>
      <c r="D1158" s="19" t="s">
        <v>1590</v>
      </c>
      <c r="E1158" s="8"/>
      <c r="F1158" s="9" t="s">
        <v>1591</v>
      </c>
      <c r="G1158" s="7" t="s">
        <v>21</v>
      </c>
      <c r="H1158" s="15">
        <v>6</v>
      </c>
      <c r="I1158" s="82"/>
      <c r="J1158" s="52"/>
      <c r="K1158" s="52" t="str">
        <f t="shared" ref="K1158:K1163" si="332">IF(J1158="","",TRUNC(J1158*$H1158,0))</f>
        <v/>
      </c>
      <c r="L1158" s="52"/>
      <c r="M1158" s="52"/>
      <c r="N1158" s="52"/>
      <c r="O1158" s="52"/>
      <c r="P1158" s="52">
        <f t="shared" si="331"/>
        <v>0</v>
      </c>
      <c r="Q1158" s="74"/>
      <c r="R1158" s="75"/>
      <c r="S1158" s="83"/>
      <c r="T1158" s="84"/>
      <c r="U1158" s="84"/>
      <c r="X1158" s="2"/>
      <c r="Y1158" s="106"/>
    </row>
    <row r="1159" spans="1:26" ht="18.75" customHeight="1">
      <c r="A1159" s="7"/>
      <c r="B1159" s="206"/>
      <c r="C1159" s="87"/>
      <c r="D1159" s="19" t="s">
        <v>1592</v>
      </c>
      <c r="E1159" s="8"/>
      <c r="F1159" s="9" t="s">
        <v>1593</v>
      </c>
      <c r="G1159" s="7" t="s">
        <v>21</v>
      </c>
      <c r="H1159" s="15">
        <v>10</v>
      </c>
      <c r="I1159" s="82"/>
      <c r="J1159" s="52"/>
      <c r="K1159" s="52" t="str">
        <f t="shared" si="332"/>
        <v/>
      </c>
      <c r="L1159" s="52"/>
      <c r="M1159" s="52"/>
      <c r="N1159" s="52"/>
      <c r="O1159" s="52"/>
      <c r="P1159" s="52">
        <f t="shared" si="331"/>
        <v>0</v>
      </c>
      <c r="Q1159" s="74"/>
      <c r="R1159" s="75"/>
      <c r="S1159" s="83"/>
      <c r="T1159" s="84"/>
      <c r="U1159" s="84"/>
      <c r="X1159" s="2"/>
      <c r="Y1159" s="106"/>
    </row>
    <row r="1160" spans="1:26" ht="18.75" customHeight="1">
      <c r="A1160" s="7"/>
      <c r="B1160" s="206"/>
      <c r="C1160" s="87"/>
      <c r="D1160" s="19" t="s">
        <v>1594</v>
      </c>
      <c r="E1160" s="8"/>
      <c r="F1160" s="9" t="s">
        <v>1595</v>
      </c>
      <c r="G1160" s="7" t="s">
        <v>21</v>
      </c>
      <c r="H1160" s="15">
        <v>4</v>
      </c>
      <c r="I1160" s="82"/>
      <c r="J1160" s="52"/>
      <c r="K1160" s="52" t="str">
        <f t="shared" si="332"/>
        <v/>
      </c>
      <c r="L1160" s="52"/>
      <c r="M1160" s="52"/>
      <c r="N1160" s="52"/>
      <c r="O1160" s="52"/>
      <c r="P1160" s="52">
        <f t="shared" si="331"/>
        <v>0</v>
      </c>
      <c r="Q1160" s="74"/>
      <c r="R1160" s="75"/>
      <c r="S1160" s="83"/>
      <c r="T1160" s="84"/>
      <c r="U1160" s="84"/>
      <c r="X1160" s="2"/>
      <c r="Y1160" s="106"/>
    </row>
    <row r="1161" spans="1:26" ht="18.75" customHeight="1">
      <c r="A1161" s="7"/>
      <c r="B1161" s="206"/>
      <c r="C1161" s="87"/>
      <c r="D1161" s="19" t="s">
        <v>1596</v>
      </c>
      <c r="E1161" s="8"/>
      <c r="F1161" s="9" t="s">
        <v>1597</v>
      </c>
      <c r="G1161" s="7" t="s">
        <v>21</v>
      </c>
      <c r="H1161" s="15">
        <v>6</v>
      </c>
      <c r="I1161" s="82"/>
      <c r="J1161" s="52"/>
      <c r="K1161" s="52" t="str">
        <f t="shared" si="332"/>
        <v/>
      </c>
      <c r="L1161" s="52"/>
      <c r="M1161" s="52"/>
      <c r="N1161" s="52"/>
      <c r="O1161" s="52"/>
      <c r="P1161" s="52">
        <f t="shared" si="331"/>
        <v>0</v>
      </c>
      <c r="Q1161" s="74"/>
      <c r="R1161" s="75"/>
      <c r="S1161" s="83"/>
      <c r="T1161" s="84"/>
      <c r="U1161" s="84"/>
      <c r="X1161" s="2"/>
      <c r="Y1161" s="106"/>
    </row>
    <row r="1162" spans="1:26" ht="18.75" customHeight="1">
      <c r="A1162" s="7"/>
      <c r="B1162" s="206"/>
      <c r="C1162" s="87"/>
      <c r="D1162" s="19" t="s">
        <v>1598</v>
      </c>
      <c r="E1162" s="8"/>
      <c r="F1162" s="9" t="s">
        <v>1599</v>
      </c>
      <c r="G1162" s="7" t="s">
        <v>21</v>
      </c>
      <c r="H1162" s="15">
        <v>2</v>
      </c>
      <c r="I1162" s="82"/>
      <c r="J1162" s="52"/>
      <c r="K1162" s="52" t="str">
        <f t="shared" si="332"/>
        <v/>
      </c>
      <c r="L1162" s="52"/>
      <c r="M1162" s="52"/>
      <c r="N1162" s="52"/>
      <c r="O1162" s="52"/>
      <c r="P1162" s="52">
        <f t="shared" si="331"/>
        <v>0</v>
      </c>
      <c r="Q1162" s="74"/>
      <c r="R1162" s="75"/>
      <c r="S1162" s="83"/>
      <c r="T1162" s="84"/>
      <c r="U1162" s="84"/>
      <c r="X1162" s="2"/>
      <c r="Y1162" s="106"/>
    </row>
    <row r="1163" spans="1:26" ht="18.75" customHeight="1">
      <c r="A1163" s="7"/>
      <c r="B1163" s="206"/>
      <c r="C1163" s="87"/>
      <c r="D1163" s="19" t="s">
        <v>1600</v>
      </c>
      <c r="E1163" s="8"/>
      <c r="F1163" s="9" t="s">
        <v>1601</v>
      </c>
      <c r="G1163" s="7" t="s">
        <v>21</v>
      </c>
      <c r="H1163" s="15">
        <v>1</v>
      </c>
      <c r="I1163" s="82"/>
      <c r="J1163" s="52"/>
      <c r="K1163" s="52" t="str">
        <f t="shared" si="332"/>
        <v/>
      </c>
      <c r="L1163" s="52"/>
      <c r="M1163" s="52"/>
      <c r="N1163" s="52"/>
      <c r="O1163" s="52"/>
      <c r="P1163" s="52">
        <f t="shared" si="331"/>
        <v>0</v>
      </c>
      <c r="Q1163" s="74"/>
      <c r="R1163" s="75"/>
      <c r="S1163" s="83"/>
      <c r="T1163" s="84"/>
      <c r="U1163" s="84"/>
      <c r="X1163" s="2"/>
      <c r="Y1163" s="106"/>
    </row>
    <row r="1164" spans="1:26" s="96" customFormat="1" ht="18.75" customHeight="1">
      <c r="A1164" s="89"/>
      <c r="B1164" s="210"/>
      <c r="C1164" s="37" t="s">
        <v>18</v>
      </c>
      <c r="D1164" s="90"/>
      <c r="E1164" s="38"/>
      <c r="F1164" s="39"/>
      <c r="G1164" s="40"/>
      <c r="H1164" s="91"/>
      <c r="I1164" s="82"/>
      <c r="J1164" s="92"/>
      <c r="K1164" s="92">
        <f>SUM(K1158:K1163)</f>
        <v>0</v>
      </c>
      <c r="L1164" s="92"/>
      <c r="M1164" s="92">
        <f>SUM(M1158:M1163)</f>
        <v>0</v>
      </c>
      <c r="N1164" s="92"/>
      <c r="O1164" s="92">
        <f>SUM(O1158:O1163)</f>
        <v>0</v>
      </c>
      <c r="P1164" s="92">
        <f>SUM(P1158:P1163)</f>
        <v>0</v>
      </c>
      <c r="Q1164" s="93"/>
      <c r="R1164" s="94"/>
      <c r="S1164" s="95"/>
      <c r="T1164" s="85"/>
      <c r="U1164" s="85"/>
      <c r="W1164" s="1"/>
      <c r="X1164" s="105"/>
      <c r="Y1164" s="97"/>
      <c r="Z1164" s="191"/>
    </row>
    <row r="1165" spans="1:26" ht="18.75" customHeight="1">
      <c r="A1165" s="184">
        <f>[1]인테리어집계!A158</f>
        <v>0</v>
      </c>
      <c r="B1165" s="264" t="s">
        <v>1602</v>
      </c>
      <c r="C1165" s="188"/>
      <c r="D1165" s="189" t="s">
        <v>1603</v>
      </c>
      <c r="E1165" s="8"/>
      <c r="F1165" s="17"/>
      <c r="G1165" s="7"/>
      <c r="H1165" s="15"/>
      <c r="I1165" s="82" t="str">
        <f t="shared" ref="I1165" si="333">CONCATENATE(D1165,F1165,G1165)</f>
        <v>창측 무대 음향 시스템</v>
      </c>
      <c r="J1165" s="52"/>
      <c r="K1165" s="52"/>
      <c r="L1165" s="52"/>
      <c r="M1165" s="52"/>
      <c r="N1165" s="52"/>
      <c r="O1165" s="52"/>
      <c r="P1165" s="52">
        <f t="shared" ref="P1165:P1182" si="334">SUM(K1165,M1165,O1165)</f>
        <v>0</v>
      </c>
      <c r="Q1165" s="74"/>
      <c r="R1165" s="75"/>
      <c r="S1165" s="83"/>
      <c r="T1165" s="84"/>
      <c r="U1165" s="85"/>
      <c r="X1165" s="105"/>
      <c r="Y1165" s="78"/>
    </row>
    <row r="1166" spans="1:26" ht="18.75" customHeight="1">
      <c r="A1166" s="7"/>
      <c r="B1166" s="206"/>
      <c r="C1166" s="87"/>
      <c r="D1166" s="19" t="s">
        <v>1604</v>
      </c>
      <c r="E1166" s="8"/>
      <c r="F1166" s="9" t="s">
        <v>1605</v>
      </c>
      <c r="G1166" s="7" t="s">
        <v>21</v>
      </c>
      <c r="H1166" s="15">
        <v>1</v>
      </c>
      <c r="I1166" s="82"/>
      <c r="J1166" s="52"/>
      <c r="K1166" s="52" t="str">
        <f t="shared" ref="K1166:K1182" si="335">IF(J1166="","",TRUNC(J1166*$H1166,0))</f>
        <v/>
      </c>
      <c r="L1166" s="52"/>
      <c r="M1166" s="52"/>
      <c r="N1166" s="52"/>
      <c r="O1166" s="52"/>
      <c r="P1166" s="52">
        <f t="shared" si="334"/>
        <v>0</v>
      </c>
      <c r="Q1166" s="74"/>
      <c r="R1166" s="75"/>
      <c r="S1166" s="83"/>
      <c r="T1166" s="84"/>
      <c r="U1166" s="84"/>
      <c r="X1166" s="2"/>
      <c r="Y1166" s="106"/>
    </row>
    <row r="1167" spans="1:26" ht="18.75" customHeight="1">
      <c r="A1167" s="7"/>
      <c r="B1167" s="206"/>
      <c r="C1167" s="87"/>
      <c r="D1167" s="265" t="s">
        <v>1606</v>
      </c>
      <c r="E1167" s="8"/>
      <c r="F1167" s="9"/>
      <c r="G1167" s="7"/>
      <c r="H1167" s="15"/>
      <c r="I1167" s="82"/>
      <c r="J1167" s="52"/>
      <c r="K1167" s="52" t="str">
        <f t="shared" si="335"/>
        <v/>
      </c>
      <c r="L1167" s="52"/>
      <c r="M1167" s="52"/>
      <c r="N1167" s="52"/>
      <c r="O1167" s="52"/>
      <c r="P1167" s="52">
        <f t="shared" si="334"/>
        <v>0</v>
      </c>
      <c r="Q1167" s="74"/>
      <c r="R1167" s="75"/>
      <c r="S1167" s="83"/>
      <c r="T1167" s="84"/>
      <c r="U1167" s="84"/>
      <c r="X1167" s="2"/>
      <c r="Y1167" s="106"/>
    </row>
    <row r="1168" spans="1:26" ht="18.75" customHeight="1">
      <c r="A1168" s="7"/>
      <c r="B1168" s="206"/>
      <c r="C1168" s="87"/>
      <c r="D1168" s="19" t="s">
        <v>1607</v>
      </c>
      <c r="E1168" s="8"/>
      <c r="F1168" s="9" t="s">
        <v>1608</v>
      </c>
      <c r="G1168" s="7" t="s">
        <v>21</v>
      </c>
      <c r="H1168" s="15">
        <v>2</v>
      </c>
      <c r="I1168" s="82"/>
      <c r="J1168" s="52"/>
      <c r="K1168" s="52" t="str">
        <f t="shared" si="335"/>
        <v/>
      </c>
      <c r="L1168" s="52"/>
      <c r="M1168" s="52"/>
      <c r="N1168" s="52"/>
      <c r="O1168" s="52"/>
      <c r="P1168" s="52">
        <f t="shared" si="334"/>
        <v>0</v>
      </c>
      <c r="Q1168" s="74"/>
      <c r="R1168" s="75"/>
      <c r="S1168" s="83"/>
      <c r="T1168" s="84"/>
      <c r="U1168" s="84"/>
      <c r="X1168" s="2"/>
      <c r="Y1168" s="106"/>
    </row>
    <row r="1169" spans="1:26" ht="18.75" customHeight="1">
      <c r="A1169" s="7"/>
      <c r="B1169" s="206"/>
      <c r="C1169" s="87"/>
      <c r="D1169" s="19" t="s">
        <v>1609</v>
      </c>
      <c r="E1169" s="8"/>
      <c r="F1169" s="9"/>
      <c r="G1169" s="7"/>
      <c r="H1169" s="15"/>
      <c r="I1169" s="82"/>
      <c r="J1169" s="52"/>
      <c r="K1169" s="52" t="str">
        <f t="shared" si="335"/>
        <v/>
      </c>
      <c r="L1169" s="52"/>
      <c r="M1169" s="52"/>
      <c r="N1169" s="52"/>
      <c r="O1169" s="52"/>
      <c r="P1169" s="52">
        <f t="shared" si="334"/>
        <v>0</v>
      </c>
      <c r="Q1169" s="74"/>
      <c r="R1169" s="75"/>
      <c r="S1169" s="83"/>
      <c r="T1169" s="84"/>
      <c r="U1169" s="84"/>
      <c r="X1169" s="2"/>
      <c r="Y1169" s="106"/>
    </row>
    <row r="1170" spans="1:26" ht="18.75" customHeight="1">
      <c r="A1170" s="7"/>
      <c r="B1170" s="206"/>
      <c r="C1170" s="87"/>
      <c r="D1170" s="19" t="s">
        <v>1610</v>
      </c>
      <c r="E1170" s="8"/>
      <c r="F1170" s="9" t="s">
        <v>1611</v>
      </c>
      <c r="G1170" s="7" t="s">
        <v>21</v>
      </c>
      <c r="H1170" s="15">
        <v>2</v>
      </c>
      <c r="I1170" s="82"/>
      <c r="J1170" s="52"/>
      <c r="K1170" s="52" t="str">
        <f t="shared" si="335"/>
        <v/>
      </c>
      <c r="L1170" s="52"/>
      <c r="M1170" s="52"/>
      <c r="N1170" s="52"/>
      <c r="O1170" s="52"/>
      <c r="P1170" s="52">
        <f t="shared" si="334"/>
        <v>0</v>
      </c>
      <c r="Q1170" s="74"/>
      <c r="R1170" s="75"/>
      <c r="S1170" s="83"/>
      <c r="T1170" s="84"/>
      <c r="U1170" s="84"/>
      <c r="X1170" s="2"/>
      <c r="Y1170" s="106"/>
    </row>
    <row r="1171" spans="1:26" ht="18.75" customHeight="1">
      <c r="A1171" s="7"/>
      <c r="B1171" s="206"/>
      <c r="C1171" s="87"/>
      <c r="D1171" s="19" t="s">
        <v>1612</v>
      </c>
      <c r="E1171" s="8"/>
      <c r="F1171" s="9" t="s">
        <v>1613</v>
      </c>
      <c r="G1171" s="7" t="s">
        <v>21</v>
      </c>
      <c r="H1171" s="15">
        <v>2</v>
      </c>
      <c r="I1171" s="82"/>
      <c r="J1171" s="52"/>
      <c r="K1171" s="52" t="str">
        <f t="shared" si="335"/>
        <v/>
      </c>
      <c r="L1171" s="52"/>
      <c r="M1171" s="52"/>
      <c r="N1171" s="52"/>
      <c r="O1171" s="52"/>
      <c r="P1171" s="52">
        <f t="shared" si="334"/>
        <v>0</v>
      </c>
      <c r="Q1171" s="74"/>
      <c r="R1171" s="75"/>
      <c r="S1171" s="83"/>
      <c r="T1171" s="84"/>
      <c r="U1171" s="84"/>
      <c r="X1171" s="2"/>
      <c r="Y1171" s="106"/>
    </row>
    <row r="1172" spans="1:26" ht="18.75" customHeight="1">
      <c r="A1172" s="7"/>
      <c r="B1172" s="206"/>
      <c r="C1172" s="87"/>
      <c r="D1172" s="19" t="s">
        <v>1614</v>
      </c>
      <c r="E1172" s="8"/>
      <c r="F1172" s="9"/>
      <c r="G1172" s="7"/>
      <c r="H1172" s="15"/>
      <c r="I1172" s="82"/>
      <c r="J1172" s="52"/>
      <c r="K1172" s="52" t="str">
        <f t="shared" si="335"/>
        <v/>
      </c>
      <c r="L1172" s="52"/>
      <c r="M1172" s="52"/>
      <c r="N1172" s="52"/>
      <c r="O1172" s="52"/>
      <c r="P1172" s="52">
        <f t="shared" si="334"/>
        <v>0</v>
      </c>
      <c r="Q1172" s="74"/>
      <c r="R1172" s="75"/>
      <c r="S1172" s="83"/>
      <c r="T1172" s="84"/>
      <c r="U1172" s="84"/>
      <c r="X1172" s="2"/>
      <c r="Y1172" s="106"/>
    </row>
    <row r="1173" spans="1:26" ht="18.75" customHeight="1">
      <c r="A1173" s="7"/>
      <c r="B1173" s="206"/>
      <c r="C1173" s="87"/>
      <c r="D1173" s="19" t="s">
        <v>1615</v>
      </c>
      <c r="E1173" s="8"/>
      <c r="F1173" s="9" t="s">
        <v>1616</v>
      </c>
      <c r="G1173" s="7" t="s">
        <v>21</v>
      </c>
      <c r="H1173" s="15">
        <v>1</v>
      </c>
      <c r="I1173" s="82"/>
      <c r="J1173" s="52"/>
      <c r="K1173" s="52" t="str">
        <f t="shared" si="335"/>
        <v/>
      </c>
      <c r="L1173" s="52"/>
      <c r="M1173" s="52"/>
      <c r="N1173" s="52"/>
      <c r="O1173" s="52"/>
      <c r="P1173" s="52">
        <f t="shared" si="334"/>
        <v>0</v>
      </c>
      <c r="Q1173" s="74"/>
      <c r="R1173" s="75"/>
      <c r="S1173" s="83"/>
      <c r="T1173" s="84"/>
      <c r="U1173" s="84"/>
      <c r="X1173" s="2"/>
      <c r="Y1173" s="106"/>
    </row>
    <row r="1174" spans="1:26" ht="18.75" customHeight="1">
      <c r="A1174" s="7"/>
      <c r="B1174" s="206"/>
      <c r="C1174" s="87"/>
      <c r="D1174" s="19" t="s">
        <v>1617</v>
      </c>
      <c r="E1174" s="8"/>
      <c r="F1174" s="9" t="s">
        <v>1618</v>
      </c>
      <c r="G1174" s="7" t="s">
        <v>21</v>
      </c>
      <c r="H1174" s="15">
        <v>1</v>
      </c>
      <c r="I1174" s="82"/>
      <c r="J1174" s="52"/>
      <c r="K1174" s="52" t="str">
        <f t="shared" si="335"/>
        <v/>
      </c>
      <c r="L1174" s="52"/>
      <c r="M1174" s="52"/>
      <c r="N1174" s="52"/>
      <c r="O1174" s="52"/>
      <c r="P1174" s="52">
        <f t="shared" si="334"/>
        <v>0</v>
      </c>
      <c r="Q1174" s="74"/>
      <c r="R1174" s="75"/>
      <c r="S1174" s="83"/>
      <c r="T1174" s="84"/>
      <c r="U1174" s="84"/>
      <c r="X1174" s="2"/>
      <c r="Y1174" s="106"/>
    </row>
    <row r="1175" spans="1:26" ht="18.75" customHeight="1">
      <c r="A1175" s="7"/>
      <c r="B1175" s="206"/>
      <c r="C1175" s="87"/>
      <c r="D1175" s="19" t="s">
        <v>1619</v>
      </c>
      <c r="E1175" s="8"/>
      <c r="F1175" s="9"/>
      <c r="G1175" s="7"/>
      <c r="H1175" s="15"/>
      <c r="I1175" s="82"/>
      <c r="J1175" s="52"/>
      <c r="K1175" s="52" t="str">
        <f t="shared" si="335"/>
        <v/>
      </c>
      <c r="L1175" s="52"/>
      <c r="M1175" s="52"/>
      <c r="N1175" s="52"/>
      <c r="O1175" s="52"/>
      <c r="P1175" s="52">
        <f t="shared" si="334"/>
        <v>0</v>
      </c>
      <c r="Q1175" s="74"/>
      <c r="R1175" s="75"/>
      <c r="S1175" s="83"/>
      <c r="T1175" s="84"/>
      <c r="U1175" s="84"/>
      <c r="X1175" s="2"/>
      <c r="Y1175" s="106"/>
    </row>
    <row r="1176" spans="1:26" ht="18.75" customHeight="1">
      <c r="A1176" s="7"/>
      <c r="B1176" s="206"/>
      <c r="C1176" s="87"/>
      <c r="D1176" s="19" t="s">
        <v>1620</v>
      </c>
      <c r="E1176" s="8"/>
      <c r="F1176" s="9" t="s">
        <v>1621</v>
      </c>
      <c r="G1176" s="7" t="s">
        <v>21</v>
      </c>
      <c r="H1176" s="15">
        <v>1</v>
      </c>
      <c r="I1176" s="82"/>
      <c r="J1176" s="52"/>
      <c r="K1176" s="52" t="str">
        <f t="shared" si="335"/>
        <v/>
      </c>
      <c r="L1176" s="52"/>
      <c r="M1176" s="52"/>
      <c r="N1176" s="52"/>
      <c r="O1176" s="52"/>
      <c r="P1176" s="52">
        <f t="shared" si="334"/>
        <v>0</v>
      </c>
      <c r="Q1176" s="74"/>
      <c r="R1176" s="75"/>
      <c r="S1176" s="83"/>
      <c r="T1176" s="84"/>
      <c r="U1176" s="84"/>
      <c r="X1176" s="2"/>
      <c r="Y1176" s="106"/>
    </row>
    <row r="1177" spans="1:26" ht="18.75" customHeight="1">
      <c r="A1177" s="7"/>
      <c r="B1177" s="206"/>
      <c r="C1177" s="87"/>
      <c r="D1177" s="19" t="s">
        <v>1622</v>
      </c>
      <c r="E1177" s="8"/>
      <c r="F1177" s="9" t="s">
        <v>1623</v>
      </c>
      <c r="G1177" s="7" t="s">
        <v>21</v>
      </c>
      <c r="H1177" s="15">
        <v>2</v>
      </c>
      <c r="I1177" s="82"/>
      <c r="J1177" s="52"/>
      <c r="K1177" s="52" t="str">
        <f t="shared" si="335"/>
        <v/>
      </c>
      <c r="L1177" s="52"/>
      <c r="M1177" s="52"/>
      <c r="N1177" s="52"/>
      <c r="O1177" s="52"/>
      <c r="P1177" s="52">
        <f t="shared" si="334"/>
        <v>0</v>
      </c>
      <c r="Q1177" s="74"/>
      <c r="R1177" s="75"/>
      <c r="S1177" s="83"/>
      <c r="T1177" s="84"/>
      <c r="U1177" s="84"/>
      <c r="X1177" s="2"/>
      <c r="Y1177" s="106"/>
    </row>
    <row r="1178" spans="1:26" ht="18.75" customHeight="1">
      <c r="A1178" s="7"/>
      <c r="B1178" s="206"/>
      <c r="C1178" s="87"/>
      <c r="D1178" s="19" t="s">
        <v>1624</v>
      </c>
      <c r="E1178" s="8"/>
      <c r="F1178" s="9" t="s">
        <v>1625</v>
      </c>
      <c r="G1178" s="7" t="s">
        <v>21</v>
      </c>
      <c r="H1178" s="15">
        <v>1</v>
      </c>
      <c r="I1178" s="82"/>
      <c r="J1178" s="52"/>
      <c r="K1178" s="52" t="str">
        <f t="shared" si="335"/>
        <v/>
      </c>
      <c r="L1178" s="52"/>
      <c r="M1178" s="52"/>
      <c r="N1178" s="52"/>
      <c r="O1178" s="52"/>
      <c r="P1178" s="52">
        <f t="shared" si="334"/>
        <v>0</v>
      </c>
      <c r="Q1178" s="74"/>
      <c r="R1178" s="75"/>
      <c r="S1178" s="83"/>
      <c r="T1178" s="84"/>
      <c r="U1178" s="84"/>
      <c r="X1178" s="2"/>
      <c r="Y1178" s="106"/>
    </row>
    <row r="1179" spans="1:26" ht="18.75" customHeight="1">
      <c r="A1179" s="7"/>
      <c r="B1179" s="206"/>
      <c r="C1179" s="87"/>
      <c r="D1179" s="19" t="s">
        <v>1626</v>
      </c>
      <c r="E1179" s="8"/>
      <c r="F1179" s="9" t="s">
        <v>1627</v>
      </c>
      <c r="G1179" s="7" t="s">
        <v>21</v>
      </c>
      <c r="H1179" s="15">
        <v>1</v>
      </c>
      <c r="I1179" s="82"/>
      <c r="J1179" s="52"/>
      <c r="K1179" s="52" t="str">
        <f t="shared" si="335"/>
        <v/>
      </c>
      <c r="L1179" s="52"/>
      <c r="M1179" s="52"/>
      <c r="N1179" s="52"/>
      <c r="O1179" s="52"/>
      <c r="P1179" s="52">
        <f t="shared" si="334"/>
        <v>0</v>
      </c>
      <c r="Q1179" s="74"/>
      <c r="R1179" s="75"/>
      <c r="S1179" s="83"/>
      <c r="T1179" s="84"/>
      <c r="U1179" s="84"/>
      <c r="X1179" s="2"/>
      <c r="Y1179" s="106"/>
    </row>
    <row r="1180" spans="1:26" ht="18.75" customHeight="1">
      <c r="A1180" s="7"/>
      <c r="B1180" s="206"/>
      <c r="C1180" s="87"/>
      <c r="D1180" s="19" t="s">
        <v>1628</v>
      </c>
      <c r="E1180" s="8"/>
      <c r="F1180" s="9" t="s">
        <v>1629</v>
      </c>
      <c r="G1180" s="7" t="s">
        <v>22</v>
      </c>
      <c r="H1180" s="15">
        <v>1</v>
      </c>
      <c r="I1180" s="82"/>
      <c r="J1180" s="52"/>
      <c r="K1180" s="52" t="str">
        <f t="shared" si="335"/>
        <v/>
      </c>
      <c r="L1180" s="52"/>
      <c r="M1180" s="52"/>
      <c r="N1180" s="52"/>
      <c r="O1180" s="52"/>
      <c r="P1180" s="52">
        <f t="shared" si="334"/>
        <v>0</v>
      </c>
      <c r="Q1180" s="74"/>
      <c r="R1180" s="75"/>
      <c r="S1180" s="83"/>
      <c r="T1180" s="84"/>
      <c r="U1180" s="84"/>
      <c r="X1180" s="2"/>
      <c r="Y1180" s="106"/>
    </row>
    <row r="1181" spans="1:26" ht="18.75" customHeight="1">
      <c r="A1181" s="7"/>
      <c r="B1181" s="206"/>
      <c r="C1181" s="87"/>
      <c r="D1181" s="19" t="s">
        <v>1630</v>
      </c>
      <c r="E1181" s="8"/>
      <c r="F1181" s="9" t="s">
        <v>1631</v>
      </c>
      <c r="G1181" s="7" t="s">
        <v>21</v>
      </c>
      <c r="H1181" s="15">
        <v>2</v>
      </c>
      <c r="I1181" s="82"/>
      <c r="J1181" s="52"/>
      <c r="K1181" s="52" t="str">
        <f t="shared" si="335"/>
        <v/>
      </c>
      <c r="L1181" s="52"/>
      <c r="M1181" s="52"/>
      <c r="N1181" s="52"/>
      <c r="O1181" s="52"/>
      <c r="P1181" s="52">
        <f t="shared" si="334"/>
        <v>0</v>
      </c>
      <c r="Q1181" s="74"/>
      <c r="R1181" s="75"/>
      <c r="S1181" s="83"/>
      <c r="T1181" s="84"/>
      <c r="U1181" s="84"/>
      <c r="X1181" s="2"/>
      <c r="Y1181" s="106"/>
    </row>
    <row r="1182" spans="1:26" ht="18.75" customHeight="1">
      <c r="A1182" s="7"/>
      <c r="B1182" s="206"/>
      <c r="C1182" s="87"/>
      <c r="D1182" s="19" t="s">
        <v>1632</v>
      </c>
      <c r="E1182" s="8"/>
      <c r="F1182" s="9" t="s">
        <v>1633</v>
      </c>
      <c r="G1182" s="7" t="s">
        <v>22</v>
      </c>
      <c r="H1182" s="15">
        <v>1</v>
      </c>
      <c r="I1182" s="82"/>
      <c r="J1182" s="52"/>
      <c r="K1182" s="52" t="str">
        <f t="shared" si="335"/>
        <v/>
      </c>
      <c r="L1182" s="52"/>
      <c r="M1182" s="52"/>
      <c r="N1182" s="52"/>
      <c r="O1182" s="52"/>
      <c r="P1182" s="52">
        <f t="shared" si="334"/>
        <v>0</v>
      </c>
      <c r="Q1182" s="74"/>
      <c r="R1182" s="75"/>
      <c r="S1182" s="83"/>
      <c r="T1182" s="84"/>
      <c r="U1182" s="84"/>
      <c r="X1182" s="2"/>
      <c r="Y1182" s="106"/>
    </row>
    <row r="1183" spans="1:26" ht="18.75" customHeight="1">
      <c r="A1183" s="7"/>
      <c r="B1183" s="206"/>
      <c r="C1183" s="87"/>
      <c r="D1183" s="19" t="s">
        <v>1634</v>
      </c>
      <c r="E1183" s="8"/>
      <c r="F1183" s="9"/>
      <c r="G1183" s="7"/>
      <c r="H1183" s="15"/>
      <c r="I1183" s="82"/>
      <c r="J1183" s="52"/>
      <c r="K1183" s="52"/>
      <c r="L1183" s="52"/>
      <c r="M1183" s="52"/>
      <c r="N1183" s="52"/>
      <c r="O1183" s="52"/>
      <c r="P1183" s="52"/>
      <c r="Q1183" s="74"/>
      <c r="R1183" s="75"/>
      <c r="S1183" s="83"/>
      <c r="T1183" s="84"/>
      <c r="U1183" s="84"/>
      <c r="X1183" s="2"/>
      <c r="Y1183" s="106"/>
    </row>
    <row r="1184" spans="1:26" s="96" customFormat="1" ht="18.75" customHeight="1">
      <c r="A1184" s="89"/>
      <c r="B1184" s="210"/>
      <c r="C1184" s="37" t="s">
        <v>18</v>
      </c>
      <c r="D1184" s="90"/>
      <c r="E1184" s="38"/>
      <c r="F1184" s="39"/>
      <c r="G1184" s="40"/>
      <c r="H1184" s="91"/>
      <c r="I1184" s="82"/>
      <c r="J1184" s="92"/>
      <c r="K1184" s="92">
        <f>SUM(K1166:K1183)</f>
        <v>0</v>
      </c>
      <c r="L1184" s="92"/>
      <c r="M1184" s="92">
        <f>SUM(M1166:M1183)</f>
        <v>0</v>
      </c>
      <c r="N1184" s="92"/>
      <c r="O1184" s="92">
        <f>SUM(O1166:O1183)</f>
        <v>0</v>
      </c>
      <c r="P1184" s="92">
        <f>SUM(P1166:P1183)</f>
        <v>0</v>
      </c>
      <c r="Q1184" s="93"/>
      <c r="R1184" s="94"/>
      <c r="S1184" s="95"/>
      <c r="T1184" s="85"/>
      <c r="U1184" s="85"/>
      <c r="W1184" s="1"/>
      <c r="X1184" s="105"/>
      <c r="Y1184" s="97"/>
      <c r="Z1184" s="191"/>
    </row>
    <row r="1185" spans="1:25" ht="18.75" customHeight="1">
      <c r="A1185" s="184">
        <f>[1]인테리어집계!A178</f>
        <v>0</v>
      </c>
      <c r="B1185" s="264" t="s">
        <v>1635</v>
      </c>
      <c r="C1185" s="188"/>
      <c r="D1185" s="189" t="s">
        <v>1603</v>
      </c>
      <c r="E1185" s="8"/>
      <c r="F1185" s="17"/>
      <c r="G1185" s="7"/>
      <c r="H1185" s="15"/>
      <c r="I1185" s="82" t="str">
        <f t="shared" ref="I1185" si="336">CONCATENATE(D1185,F1185,G1185)</f>
        <v>창측 무대 음향 시스템</v>
      </c>
      <c r="J1185" s="52"/>
      <c r="K1185" s="52"/>
      <c r="L1185" s="52"/>
      <c r="M1185" s="52"/>
      <c r="N1185" s="52"/>
      <c r="O1185" s="52"/>
      <c r="P1185" s="52">
        <f t="shared" ref="P1185" si="337">SUM(K1185,M1185,O1185)</f>
        <v>0</v>
      </c>
      <c r="Q1185" s="74"/>
      <c r="R1185" s="75"/>
      <c r="S1185" s="83"/>
      <c r="T1185" s="84"/>
      <c r="U1185" s="85"/>
      <c r="X1185" s="105"/>
      <c r="Y1185" s="78"/>
    </row>
    <row r="1186" spans="1:25" ht="18.75" customHeight="1">
      <c r="A1186" s="7"/>
      <c r="B1186" s="206"/>
      <c r="C1186" s="87"/>
      <c r="D1186" s="265" t="s">
        <v>1636</v>
      </c>
      <c r="E1186" s="8"/>
      <c r="F1186" s="9"/>
      <c r="G1186" s="7"/>
      <c r="H1186" s="15"/>
      <c r="I1186" s="82"/>
      <c r="J1186" s="52"/>
      <c r="K1186" s="52"/>
      <c r="L1186" s="52"/>
      <c r="M1186" s="52"/>
      <c r="N1186" s="52"/>
      <c r="O1186" s="52"/>
      <c r="P1186" s="52"/>
      <c r="Q1186" s="74"/>
      <c r="R1186" s="75"/>
      <c r="S1186" s="83"/>
      <c r="T1186" s="84"/>
      <c r="U1186" s="84"/>
      <c r="X1186" s="2"/>
      <c r="Y1186" s="106"/>
    </row>
    <row r="1187" spans="1:25" ht="18.75" customHeight="1">
      <c r="A1187" s="7"/>
      <c r="B1187" s="206"/>
      <c r="C1187" s="87"/>
      <c r="D1187" s="19" t="s">
        <v>1637</v>
      </c>
      <c r="E1187" s="8"/>
      <c r="F1187" s="9"/>
      <c r="G1187" s="7"/>
      <c r="H1187" s="15"/>
      <c r="I1187" s="82"/>
      <c r="J1187" s="52"/>
      <c r="K1187" s="52"/>
      <c r="L1187" s="52"/>
      <c r="M1187" s="52"/>
      <c r="N1187" s="52"/>
      <c r="O1187" s="52"/>
      <c r="P1187" s="52"/>
      <c r="Q1187" s="74"/>
      <c r="R1187" s="75"/>
      <c r="S1187" s="83"/>
      <c r="T1187" s="84"/>
      <c r="U1187" s="84"/>
      <c r="X1187" s="2"/>
      <c r="Y1187" s="106"/>
    </row>
    <row r="1188" spans="1:25" ht="18.75" customHeight="1">
      <c r="A1188" s="7"/>
      <c r="B1188" s="206"/>
      <c r="C1188" s="87"/>
      <c r="D1188" s="19" t="s">
        <v>1638</v>
      </c>
      <c r="E1188" s="8"/>
      <c r="F1188" s="9" t="s">
        <v>1639</v>
      </c>
      <c r="G1188" s="7" t="s">
        <v>21</v>
      </c>
      <c r="H1188" s="15">
        <v>1</v>
      </c>
      <c r="I1188" s="82"/>
      <c r="J1188" s="52"/>
      <c r="K1188" s="52" t="str">
        <f t="shared" ref="K1188:K1204" si="338">IF(J1188="","",TRUNC(J1188*$H1188,0))</f>
        <v/>
      </c>
      <c r="L1188" s="52"/>
      <c r="M1188" s="52"/>
      <c r="N1188" s="52"/>
      <c r="O1188" s="52"/>
      <c r="P1188" s="52">
        <f t="shared" ref="P1188:P1204" si="339">SUM(K1188,M1188,O1188)</f>
        <v>0</v>
      </c>
      <c r="Q1188" s="74"/>
      <c r="R1188" s="75"/>
      <c r="S1188" s="83"/>
      <c r="T1188" s="84"/>
      <c r="U1188" s="84"/>
      <c r="X1188" s="2"/>
      <c r="Y1188" s="106"/>
    </row>
    <row r="1189" spans="1:25" ht="18.75" customHeight="1">
      <c r="A1189" s="7"/>
      <c r="B1189" s="206"/>
      <c r="C1189" s="87"/>
      <c r="D1189" s="19" t="s">
        <v>1640</v>
      </c>
      <c r="E1189" s="8"/>
      <c r="F1189" s="9" t="s">
        <v>1641</v>
      </c>
      <c r="G1189" s="7" t="s">
        <v>21</v>
      </c>
      <c r="H1189" s="15">
        <v>1</v>
      </c>
      <c r="I1189" s="82"/>
      <c r="J1189" s="52"/>
      <c r="K1189" s="52" t="str">
        <f t="shared" si="338"/>
        <v/>
      </c>
      <c r="L1189" s="52"/>
      <c r="M1189" s="52"/>
      <c r="N1189" s="52"/>
      <c r="O1189" s="52"/>
      <c r="P1189" s="52">
        <f t="shared" si="339"/>
        <v>0</v>
      </c>
      <c r="Q1189" s="74"/>
      <c r="R1189" s="75"/>
      <c r="S1189" s="83"/>
      <c r="T1189" s="84"/>
      <c r="U1189" s="84"/>
      <c r="X1189" s="2"/>
      <c r="Y1189" s="106"/>
    </row>
    <row r="1190" spans="1:25" ht="18.75" customHeight="1">
      <c r="A1190" s="7"/>
      <c r="B1190" s="206"/>
      <c r="C1190" s="87"/>
      <c r="D1190" s="19" t="s">
        <v>1642</v>
      </c>
      <c r="E1190" s="8"/>
      <c r="F1190" s="9" t="s">
        <v>1616</v>
      </c>
      <c r="G1190" s="7" t="s">
        <v>21</v>
      </c>
      <c r="H1190" s="15">
        <v>2</v>
      </c>
      <c r="I1190" s="82"/>
      <c r="J1190" s="52"/>
      <c r="K1190" s="52" t="str">
        <f t="shared" si="338"/>
        <v/>
      </c>
      <c r="L1190" s="52"/>
      <c r="M1190" s="52"/>
      <c r="N1190" s="52"/>
      <c r="O1190" s="52"/>
      <c r="P1190" s="52">
        <f t="shared" si="339"/>
        <v>0</v>
      </c>
      <c r="Q1190" s="74"/>
      <c r="R1190" s="75"/>
      <c r="S1190" s="83"/>
      <c r="T1190" s="84"/>
      <c r="U1190" s="84"/>
      <c r="X1190" s="2"/>
      <c r="Y1190" s="106"/>
    </row>
    <row r="1191" spans="1:25" ht="18.75" customHeight="1">
      <c r="A1191" s="7"/>
      <c r="B1191" s="206"/>
      <c r="C1191" s="87"/>
      <c r="D1191" s="265" t="s">
        <v>1643</v>
      </c>
      <c r="E1191" s="8"/>
      <c r="F1191" s="9"/>
      <c r="G1191" s="7"/>
      <c r="H1191" s="15"/>
      <c r="I1191" s="82"/>
      <c r="J1191" s="52"/>
      <c r="K1191" s="52" t="str">
        <f t="shared" si="338"/>
        <v/>
      </c>
      <c r="L1191" s="52"/>
      <c r="M1191" s="52"/>
      <c r="N1191" s="52"/>
      <c r="O1191" s="52"/>
      <c r="P1191" s="52">
        <f t="shared" si="339"/>
        <v>0</v>
      </c>
      <c r="Q1191" s="74"/>
      <c r="R1191" s="75"/>
      <c r="S1191" s="83"/>
      <c r="T1191" s="84"/>
      <c r="U1191" s="84"/>
      <c r="X1191" s="2"/>
      <c r="Y1191" s="106"/>
    </row>
    <row r="1192" spans="1:25" ht="18.75" customHeight="1">
      <c r="A1192" s="7"/>
      <c r="B1192" s="206"/>
      <c r="C1192" s="87"/>
      <c r="D1192" s="19" t="s">
        <v>1644</v>
      </c>
      <c r="E1192" s="8"/>
      <c r="F1192" s="9" t="s">
        <v>1645</v>
      </c>
      <c r="G1192" s="7" t="s">
        <v>21</v>
      </c>
      <c r="H1192" s="15">
        <v>8</v>
      </c>
      <c r="I1192" s="82"/>
      <c r="J1192" s="52"/>
      <c r="K1192" s="52" t="str">
        <f t="shared" si="338"/>
        <v/>
      </c>
      <c r="L1192" s="52"/>
      <c r="M1192" s="52"/>
      <c r="N1192" s="52"/>
      <c r="O1192" s="52"/>
      <c r="P1192" s="52">
        <f t="shared" si="339"/>
        <v>0</v>
      </c>
      <c r="Q1192" s="74"/>
      <c r="R1192" s="75"/>
      <c r="S1192" s="83"/>
      <c r="T1192" s="84"/>
      <c r="U1192" s="84"/>
      <c r="X1192" s="2"/>
      <c r="Y1192" s="106"/>
    </row>
    <row r="1193" spans="1:25" ht="18.75" customHeight="1">
      <c r="A1193" s="7"/>
      <c r="B1193" s="206"/>
      <c r="C1193" s="87"/>
      <c r="D1193" s="19" t="s">
        <v>1646</v>
      </c>
      <c r="E1193" s="8"/>
      <c r="F1193" s="9" t="s">
        <v>1647</v>
      </c>
      <c r="G1193" s="7" t="s">
        <v>21</v>
      </c>
      <c r="H1193" s="15">
        <v>2</v>
      </c>
      <c r="I1193" s="82"/>
      <c r="J1193" s="52"/>
      <c r="K1193" s="52" t="str">
        <f t="shared" si="338"/>
        <v/>
      </c>
      <c r="L1193" s="52"/>
      <c r="M1193" s="52"/>
      <c r="N1193" s="52"/>
      <c r="O1193" s="52"/>
      <c r="P1193" s="52">
        <f t="shared" si="339"/>
        <v>0</v>
      </c>
      <c r="Q1193" s="74"/>
      <c r="R1193" s="75"/>
      <c r="S1193" s="83"/>
      <c r="T1193" s="84"/>
      <c r="U1193" s="84"/>
      <c r="X1193" s="2"/>
      <c r="Y1193" s="106"/>
    </row>
    <row r="1194" spans="1:25" ht="18.75" customHeight="1">
      <c r="A1194" s="7"/>
      <c r="B1194" s="206"/>
      <c r="C1194" s="87"/>
      <c r="D1194" s="265" t="s">
        <v>1648</v>
      </c>
      <c r="E1194" s="8"/>
      <c r="F1194" s="9"/>
      <c r="G1194" s="7"/>
      <c r="H1194" s="15"/>
      <c r="I1194" s="82"/>
      <c r="J1194" s="52"/>
      <c r="K1194" s="52" t="str">
        <f t="shared" si="338"/>
        <v/>
      </c>
      <c r="L1194" s="52"/>
      <c r="M1194" s="52"/>
      <c r="N1194" s="52"/>
      <c r="O1194" s="52"/>
      <c r="P1194" s="52">
        <f t="shared" si="339"/>
        <v>0</v>
      </c>
      <c r="Q1194" s="74"/>
      <c r="R1194" s="75"/>
      <c r="S1194" s="83"/>
      <c r="T1194" s="84"/>
      <c r="U1194" s="84"/>
      <c r="X1194" s="2"/>
      <c r="Y1194" s="106"/>
    </row>
    <row r="1195" spans="1:25" ht="18.75" customHeight="1">
      <c r="A1195" s="7"/>
      <c r="B1195" s="206"/>
      <c r="C1195" s="87"/>
      <c r="D1195" s="19" t="s">
        <v>1649</v>
      </c>
      <c r="E1195" s="8"/>
      <c r="F1195" s="9" t="s">
        <v>1650</v>
      </c>
      <c r="G1195" s="7" t="s">
        <v>21</v>
      </c>
      <c r="H1195" s="15">
        <v>7</v>
      </c>
      <c r="I1195" s="82"/>
      <c r="J1195" s="52"/>
      <c r="K1195" s="52" t="str">
        <f t="shared" si="338"/>
        <v/>
      </c>
      <c r="L1195" s="52"/>
      <c r="M1195" s="52"/>
      <c r="N1195" s="52"/>
      <c r="O1195" s="52"/>
      <c r="P1195" s="52">
        <f t="shared" si="339"/>
        <v>0</v>
      </c>
      <c r="Q1195" s="74"/>
      <c r="R1195" s="75"/>
      <c r="S1195" s="83"/>
      <c r="T1195" s="84"/>
      <c r="U1195" s="84"/>
      <c r="X1195" s="2"/>
      <c r="Y1195" s="106"/>
    </row>
    <row r="1196" spans="1:25" ht="18.75" customHeight="1">
      <c r="A1196" s="7"/>
      <c r="B1196" s="206"/>
      <c r="C1196" s="87"/>
      <c r="D1196" s="19" t="s">
        <v>1651</v>
      </c>
      <c r="E1196" s="8"/>
      <c r="F1196" s="9" t="s">
        <v>1652</v>
      </c>
      <c r="G1196" s="7" t="s">
        <v>21</v>
      </c>
      <c r="H1196" s="15">
        <v>7</v>
      </c>
      <c r="I1196" s="82"/>
      <c r="J1196" s="52"/>
      <c r="K1196" s="52" t="str">
        <f t="shared" si="338"/>
        <v/>
      </c>
      <c r="L1196" s="52"/>
      <c r="M1196" s="52"/>
      <c r="N1196" s="52"/>
      <c r="O1196" s="52"/>
      <c r="P1196" s="52">
        <f t="shared" si="339"/>
        <v>0</v>
      </c>
      <c r="Q1196" s="74"/>
      <c r="R1196" s="75"/>
      <c r="S1196" s="83"/>
      <c r="T1196" s="84"/>
      <c r="U1196" s="84"/>
      <c r="X1196" s="2"/>
      <c r="Y1196" s="106"/>
    </row>
    <row r="1197" spans="1:25" ht="18.75" customHeight="1">
      <c r="A1197" s="7"/>
      <c r="B1197" s="206"/>
      <c r="C1197" s="87"/>
      <c r="D1197" s="265" t="s">
        <v>1653</v>
      </c>
      <c r="E1197" s="8"/>
      <c r="F1197" s="9"/>
      <c r="G1197" s="7"/>
      <c r="H1197" s="15"/>
      <c r="I1197" s="82"/>
      <c r="J1197" s="52"/>
      <c r="K1197" s="52" t="str">
        <f t="shared" si="338"/>
        <v/>
      </c>
      <c r="L1197" s="52"/>
      <c r="M1197" s="52"/>
      <c r="N1197" s="52"/>
      <c r="O1197" s="52"/>
      <c r="P1197" s="52">
        <f t="shared" si="339"/>
        <v>0</v>
      </c>
      <c r="Q1197" s="74"/>
      <c r="R1197" s="75"/>
      <c r="S1197" s="83"/>
      <c r="T1197" s="84"/>
      <c r="U1197" s="84"/>
      <c r="X1197" s="2"/>
      <c r="Y1197" s="106"/>
    </row>
    <row r="1198" spans="1:25" ht="18.75" customHeight="1">
      <c r="A1198" s="7"/>
      <c r="B1198" s="206"/>
      <c r="C1198" s="87"/>
      <c r="D1198" s="19" t="s">
        <v>1654</v>
      </c>
      <c r="E1198" s="8"/>
      <c r="F1198" s="9" t="s">
        <v>1627</v>
      </c>
      <c r="G1198" s="7" t="s">
        <v>22</v>
      </c>
      <c r="H1198" s="15">
        <v>1</v>
      </c>
      <c r="I1198" s="82"/>
      <c r="J1198" s="52"/>
      <c r="K1198" s="52" t="str">
        <f t="shared" si="338"/>
        <v/>
      </c>
      <c r="L1198" s="52"/>
      <c r="M1198" s="52"/>
      <c r="N1198" s="52"/>
      <c r="O1198" s="52"/>
      <c r="P1198" s="52">
        <f t="shared" si="339"/>
        <v>0</v>
      </c>
      <c r="Q1198" s="74"/>
      <c r="R1198" s="75"/>
      <c r="S1198" s="83"/>
      <c r="T1198" s="84"/>
      <c r="U1198" s="84"/>
      <c r="X1198" s="2"/>
      <c r="Y1198" s="106"/>
    </row>
    <row r="1199" spans="1:25" ht="18.75" customHeight="1">
      <c r="A1199" s="7"/>
      <c r="B1199" s="206"/>
      <c r="C1199" s="87"/>
      <c r="D1199" s="19" t="s">
        <v>1655</v>
      </c>
      <c r="E1199" s="8"/>
      <c r="F1199" s="9" t="s">
        <v>1656</v>
      </c>
      <c r="G1199" s="7" t="s">
        <v>21</v>
      </c>
      <c r="H1199" s="15">
        <v>1</v>
      </c>
      <c r="I1199" s="82"/>
      <c r="J1199" s="52"/>
      <c r="K1199" s="52" t="str">
        <f t="shared" si="338"/>
        <v/>
      </c>
      <c r="L1199" s="52"/>
      <c r="M1199" s="52"/>
      <c r="N1199" s="52"/>
      <c r="O1199" s="52"/>
      <c r="P1199" s="52">
        <f t="shared" si="339"/>
        <v>0</v>
      </c>
      <c r="Q1199" s="74"/>
      <c r="R1199" s="75"/>
      <c r="S1199" s="83"/>
      <c r="T1199" s="84"/>
      <c r="U1199" s="84"/>
      <c r="X1199" s="2"/>
      <c r="Y1199" s="106"/>
    </row>
    <row r="1200" spans="1:25" ht="18.75" customHeight="1">
      <c r="A1200" s="7"/>
      <c r="B1200" s="206"/>
      <c r="C1200" s="87"/>
      <c r="D1200" s="19" t="s">
        <v>1657</v>
      </c>
      <c r="E1200" s="8"/>
      <c r="F1200" s="9" t="s">
        <v>1658</v>
      </c>
      <c r="G1200" s="7" t="s">
        <v>27</v>
      </c>
      <c r="H1200" s="15">
        <v>2</v>
      </c>
      <c r="I1200" s="82"/>
      <c r="J1200" s="52"/>
      <c r="K1200" s="52" t="str">
        <f t="shared" si="338"/>
        <v/>
      </c>
      <c r="L1200" s="52"/>
      <c r="M1200" s="52"/>
      <c r="N1200" s="52"/>
      <c r="O1200" s="52"/>
      <c r="P1200" s="52">
        <f t="shared" si="339"/>
        <v>0</v>
      </c>
      <c r="Q1200" s="74"/>
      <c r="R1200" s="75"/>
      <c r="S1200" s="83"/>
      <c r="T1200" s="84"/>
      <c r="U1200" s="84"/>
      <c r="X1200" s="2"/>
      <c r="Y1200" s="106"/>
    </row>
    <row r="1201" spans="1:26" ht="18.75" customHeight="1">
      <c r="A1201" s="7"/>
      <c r="B1201" s="206"/>
      <c r="C1201" s="87"/>
      <c r="D1201" s="19" t="s">
        <v>1659</v>
      </c>
      <c r="E1201" s="8"/>
      <c r="F1201" s="9" t="s">
        <v>1660</v>
      </c>
      <c r="G1201" s="7" t="s">
        <v>21</v>
      </c>
      <c r="H1201" s="15">
        <v>6</v>
      </c>
      <c r="I1201" s="82"/>
      <c r="J1201" s="52"/>
      <c r="K1201" s="52" t="str">
        <f t="shared" si="338"/>
        <v/>
      </c>
      <c r="L1201" s="52"/>
      <c r="M1201" s="52"/>
      <c r="N1201" s="52"/>
      <c r="O1201" s="52"/>
      <c r="P1201" s="52">
        <f t="shared" si="339"/>
        <v>0</v>
      </c>
      <c r="Q1201" s="74"/>
      <c r="R1201" s="75"/>
      <c r="S1201" s="83"/>
      <c r="T1201" s="84"/>
      <c r="U1201" s="84"/>
      <c r="X1201" s="2"/>
      <c r="Y1201" s="106"/>
    </row>
    <row r="1202" spans="1:26" ht="18.75" customHeight="1">
      <c r="A1202" s="7"/>
      <c r="B1202" s="206"/>
      <c r="C1202" s="87"/>
      <c r="D1202" s="19" t="s">
        <v>1661</v>
      </c>
      <c r="E1202" s="8"/>
      <c r="F1202" s="9" t="s">
        <v>1662</v>
      </c>
      <c r="G1202" s="7" t="s">
        <v>22</v>
      </c>
      <c r="H1202" s="15">
        <v>1</v>
      </c>
      <c r="I1202" s="82"/>
      <c r="J1202" s="52"/>
      <c r="K1202" s="52" t="str">
        <f t="shared" si="338"/>
        <v/>
      </c>
      <c r="L1202" s="52"/>
      <c r="M1202" s="52"/>
      <c r="N1202" s="52"/>
      <c r="O1202" s="52"/>
      <c r="P1202" s="52">
        <f t="shared" si="339"/>
        <v>0</v>
      </c>
      <c r="Q1202" s="74"/>
      <c r="R1202" s="75"/>
      <c r="S1202" s="83"/>
      <c r="T1202" s="84"/>
      <c r="U1202" s="84"/>
      <c r="X1202" s="2"/>
      <c r="Y1202" s="106"/>
    </row>
    <row r="1203" spans="1:26" ht="18.75" customHeight="1">
      <c r="A1203" s="7"/>
      <c r="B1203" s="206"/>
      <c r="C1203" s="87"/>
      <c r="D1203" s="19" t="s">
        <v>1634</v>
      </c>
      <c r="E1203" s="8"/>
      <c r="F1203" s="9" t="s">
        <v>1663</v>
      </c>
      <c r="G1203" s="7" t="s">
        <v>22</v>
      </c>
      <c r="H1203" s="15">
        <v>1</v>
      </c>
      <c r="I1203" s="82"/>
      <c r="J1203" s="52"/>
      <c r="K1203" s="52" t="str">
        <f t="shared" si="338"/>
        <v/>
      </c>
      <c r="L1203" s="52"/>
      <c r="M1203" s="52"/>
      <c r="N1203" s="52"/>
      <c r="O1203" s="52"/>
      <c r="P1203" s="52">
        <f t="shared" si="339"/>
        <v>0</v>
      </c>
      <c r="Q1203" s="74"/>
      <c r="R1203" s="75"/>
      <c r="S1203" s="83"/>
      <c r="T1203" s="84"/>
      <c r="U1203" s="84"/>
      <c r="X1203" s="2"/>
      <c r="Y1203" s="106"/>
    </row>
    <row r="1204" spans="1:26" ht="18.75" customHeight="1">
      <c r="A1204" s="7"/>
      <c r="B1204" s="206"/>
      <c r="C1204" s="87"/>
      <c r="D1204" s="19" t="s">
        <v>1664</v>
      </c>
      <c r="E1204" s="8"/>
      <c r="F1204" s="9" t="s">
        <v>1665</v>
      </c>
      <c r="G1204" s="7" t="s">
        <v>22</v>
      </c>
      <c r="H1204" s="15">
        <v>1</v>
      </c>
      <c r="I1204" s="82"/>
      <c r="J1204" s="52"/>
      <c r="K1204" s="52" t="str">
        <f t="shared" si="338"/>
        <v/>
      </c>
      <c r="L1204" s="52"/>
      <c r="M1204" s="52"/>
      <c r="N1204" s="52"/>
      <c r="O1204" s="52"/>
      <c r="P1204" s="52">
        <f t="shared" si="339"/>
        <v>0</v>
      </c>
      <c r="Q1204" s="74"/>
      <c r="R1204" s="75"/>
      <c r="S1204" s="83"/>
      <c r="T1204" s="84"/>
      <c r="U1204" s="84"/>
      <c r="X1204" s="2"/>
      <c r="Y1204" s="106"/>
    </row>
    <row r="1205" spans="1:26" s="96" customFormat="1" ht="18.75" customHeight="1">
      <c r="A1205" s="89"/>
      <c r="B1205" s="210"/>
      <c r="C1205" s="37" t="s">
        <v>18</v>
      </c>
      <c r="D1205" s="90"/>
      <c r="E1205" s="38"/>
      <c r="F1205" s="39"/>
      <c r="G1205" s="40"/>
      <c r="H1205" s="91"/>
      <c r="I1205" s="82"/>
      <c r="J1205" s="92"/>
      <c r="K1205" s="92">
        <f>SUM(K1187:K1204)</f>
        <v>0</v>
      </c>
      <c r="L1205" s="92"/>
      <c r="M1205" s="92">
        <f>SUM(M1187:M1204)</f>
        <v>0</v>
      </c>
      <c r="N1205" s="92"/>
      <c r="O1205" s="92">
        <f>SUM(O1187:O1204)</f>
        <v>0</v>
      </c>
      <c r="P1205" s="92">
        <f>SUM(P1187:P1204)</f>
        <v>0</v>
      </c>
      <c r="Q1205" s="93"/>
      <c r="R1205" s="94"/>
      <c r="S1205" s="95"/>
      <c r="T1205" s="85"/>
      <c r="U1205" s="85"/>
      <c r="W1205" s="1"/>
      <c r="X1205" s="105"/>
      <c r="Y1205" s="97"/>
      <c r="Z1205" s="191"/>
    </row>
    <row r="1206" spans="1:26" ht="18.75" customHeight="1">
      <c r="A1206" s="184">
        <f>[1]인테리어집계!A199</f>
        <v>0</v>
      </c>
      <c r="B1206" s="264" t="s">
        <v>1666</v>
      </c>
      <c r="C1206" s="188"/>
      <c r="D1206" s="189" t="s">
        <v>1667</v>
      </c>
      <c r="E1206" s="8"/>
      <c r="F1206" s="17"/>
      <c r="G1206" s="7"/>
      <c r="H1206" s="15"/>
      <c r="I1206" s="82" t="str">
        <f t="shared" ref="I1206" si="340">CONCATENATE(D1206,F1206,G1206)</f>
        <v>라운지 무대 - 프로젝션 시스템</v>
      </c>
      <c r="J1206" s="52"/>
      <c r="K1206" s="52"/>
      <c r="L1206" s="52"/>
      <c r="M1206" s="52"/>
      <c r="N1206" s="52"/>
      <c r="O1206" s="52"/>
      <c r="P1206" s="52">
        <f t="shared" ref="P1206" si="341">SUM(K1206,M1206,O1206)</f>
        <v>0</v>
      </c>
      <c r="Q1206" s="74"/>
      <c r="R1206" s="75"/>
      <c r="S1206" s="83"/>
      <c r="T1206" s="84"/>
      <c r="U1206" s="85"/>
      <c r="X1206" s="105"/>
      <c r="Y1206" s="78"/>
    </row>
    <row r="1207" spans="1:26" ht="18.75" customHeight="1">
      <c r="A1207" s="7"/>
      <c r="B1207" s="206"/>
      <c r="C1207" s="87"/>
      <c r="D1207" s="19" t="s">
        <v>1668</v>
      </c>
      <c r="E1207" s="8"/>
      <c r="F1207" s="9"/>
      <c r="G1207" s="7"/>
      <c r="H1207" s="15"/>
      <c r="I1207" s="82"/>
      <c r="J1207" s="52"/>
      <c r="K1207" s="52"/>
      <c r="L1207" s="52"/>
      <c r="M1207" s="52"/>
      <c r="N1207" s="52"/>
      <c r="O1207" s="52"/>
      <c r="P1207" s="52"/>
      <c r="Q1207" s="74"/>
      <c r="R1207" s="75"/>
      <c r="S1207" s="83"/>
      <c r="T1207" s="84"/>
      <c r="U1207" s="84"/>
      <c r="X1207" s="2"/>
      <c r="Y1207" s="106"/>
    </row>
    <row r="1208" spans="1:26" ht="33.75" customHeight="1">
      <c r="A1208" s="7"/>
      <c r="B1208" s="206"/>
      <c r="C1208" s="87"/>
      <c r="D1208" s="266" t="s">
        <v>1669</v>
      </c>
      <c r="E1208" s="8"/>
      <c r="F1208" s="9" t="s">
        <v>1670</v>
      </c>
      <c r="G1208" s="7" t="s">
        <v>21</v>
      </c>
      <c r="H1208" s="15">
        <v>1</v>
      </c>
      <c r="I1208" s="82"/>
      <c r="J1208" s="52"/>
      <c r="K1208" s="52" t="str">
        <f t="shared" ref="K1208:K1217" si="342">IF(J1208="","",TRUNC(J1208*$H1208,0))</f>
        <v/>
      </c>
      <c r="L1208" s="52"/>
      <c r="M1208" s="52"/>
      <c r="N1208" s="52"/>
      <c r="O1208" s="52"/>
      <c r="P1208" s="52">
        <f t="shared" ref="P1208:P1217" si="343">SUM(K1208,M1208,O1208)</f>
        <v>0</v>
      </c>
      <c r="Q1208" s="74"/>
      <c r="R1208" s="75"/>
      <c r="S1208" s="83"/>
      <c r="T1208" s="84"/>
      <c r="U1208" s="84"/>
      <c r="X1208" s="2"/>
      <c r="Y1208" s="106"/>
    </row>
    <row r="1209" spans="1:26" ht="18.75" customHeight="1">
      <c r="A1209" s="7"/>
      <c r="B1209" s="206"/>
      <c r="C1209" s="87"/>
      <c r="D1209" s="19" t="s">
        <v>1671</v>
      </c>
      <c r="E1209" s="8"/>
      <c r="F1209" s="9" t="s">
        <v>1672</v>
      </c>
      <c r="G1209" s="7" t="s">
        <v>21</v>
      </c>
      <c r="H1209" s="15">
        <v>1</v>
      </c>
      <c r="I1209" s="82"/>
      <c r="J1209" s="52"/>
      <c r="K1209" s="52" t="str">
        <f t="shared" si="342"/>
        <v/>
      </c>
      <c r="L1209" s="52"/>
      <c r="M1209" s="52"/>
      <c r="N1209" s="52"/>
      <c r="O1209" s="52"/>
      <c r="P1209" s="52">
        <f t="shared" si="343"/>
        <v>0</v>
      </c>
      <c r="Q1209" s="74"/>
      <c r="R1209" s="75"/>
      <c r="S1209" s="83"/>
      <c r="T1209" s="84"/>
      <c r="U1209" s="84"/>
      <c r="X1209" s="2"/>
      <c r="Y1209" s="106"/>
    </row>
    <row r="1210" spans="1:26" ht="18.75" customHeight="1">
      <c r="A1210" s="7"/>
      <c r="B1210" s="206"/>
      <c r="C1210" s="87"/>
      <c r="D1210" s="19" t="s">
        <v>1653</v>
      </c>
      <c r="E1210" s="8"/>
      <c r="F1210" s="9"/>
      <c r="G1210" s="7"/>
      <c r="H1210" s="15"/>
      <c r="I1210" s="82"/>
      <c r="J1210" s="52"/>
      <c r="K1210" s="52" t="str">
        <f t="shared" si="342"/>
        <v/>
      </c>
      <c r="L1210" s="52"/>
      <c r="M1210" s="52"/>
      <c r="N1210" s="52"/>
      <c r="O1210" s="52"/>
      <c r="P1210" s="52">
        <f t="shared" si="343"/>
        <v>0</v>
      </c>
      <c r="Q1210" s="74"/>
      <c r="R1210" s="75"/>
      <c r="S1210" s="83"/>
      <c r="T1210" s="84"/>
      <c r="U1210" s="84"/>
      <c r="X1210" s="2"/>
      <c r="Y1210" s="106"/>
    </row>
    <row r="1211" spans="1:26" ht="18.75" customHeight="1">
      <c r="A1211" s="7"/>
      <c r="B1211" s="206"/>
      <c r="C1211" s="87"/>
      <c r="D1211" s="19" t="s">
        <v>1673</v>
      </c>
      <c r="E1211" s="8"/>
      <c r="F1211" s="9" t="s">
        <v>1674</v>
      </c>
      <c r="G1211" s="7" t="s">
        <v>21</v>
      </c>
      <c r="H1211" s="15">
        <v>1</v>
      </c>
      <c r="I1211" s="82"/>
      <c r="J1211" s="52"/>
      <c r="K1211" s="52" t="str">
        <f t="shared" si="342"/>
        <v/>
      </c>
      <c r="L1211" s="52"/>
      <c r="M1211" s="52"/>
      <c r="N1211" s="52"/>
      <c r="O1211" s="52"/>
      <c r="P1211" s="52">
        <f t="shared" si="343"/>
        <v>0</v>
      </c>
      <c r="Q1211" s="74"/>
      <c r="R1211" s="75"/>
      <c r="S1211" s="83"/>
      <c r="T1211" s="84"/>
      <c r="U1211" s="84"/>
      <c r="X1211" s="2"/>
      <c r="Y1211" s="106"/>
    </row>
    <row r="1212" spans="1:26" ht="18.75" customHeight="1">
      <c r="A1212" s="7"/>
      <c r="B1212" s="206"/>
      <c r="C1212" s="87"/>
      <c r="D1212" s="19" t="s">
        <v>1675</v>
      </c>
      <c r="E1212" s="8"/>
      <c r="F1212" s="9" t="s">
        <v>1676</v>
      </c>
      <c r="G1212" s="7" t="s">
        <v>21</v>
      </c>
      <c r="H1212" s="15">
        <v>1</v>
      </c>
      <c r="I1212" s="82"/>
      <c r="J1212" s="52"/>
      <c r="K1212" s="52" t="str">
        <f t="shared" si="342"/>
        <v/>
      </c>
      <c r="L1212" s="52"/>
      <c r="M1212" s="52"/>
      <c r="N1212" s="52"/>
      <c r="O1212" s="52"/>
      <c r="P1212" s="52">
        <f t="shared" si="343"/>
        <v>0</v>
      </c>
      <c r="Q1212" s="74"/>
      <c r="R1212" s="75"/>
      <c r="S1212" s="83"/>
      <c r="T1212" s="84"/>
      <c r="U1212" s="84"/>
      <c r="X1212" s="2"/>
      <c r="Y1212" s="106"/>
    </row>
    <row r="1213" spans="1:26" ht="18.75" customHeight="1">
      <c r="A1213" s="7"/>
      <c r="B1213" s="206"/>
      <c r="C1213" s="87"/>
      <c r="D1213" s="19" t="s">
        <v>1677</v>
      </c>
      <c r="E1213" s="8"/>
      <c r="F1213" s="9" t="s">
        <v>1678</v>
      </c>
      <c r="G1213" s="7" t="s">
        <v>1162</v>
      </c>
      <c r="H1213" s="15">
        <v>30</v>
      </c>
      <c r="I1213" s="82"/>
      <c r="J1213" s="52"/>
      <c r="K1213" s="52" t="str">
        <f t="shared" si="342"/>
        <v/>
      </c>
      <c r="L1213" s="52"/>
      <c r="M1213" s="52"/>
      <c r="N1213" s="52"/>
      <c r="O1213" s="52"/>
      <c r="P1213" s="52">
        <f t="shared" si="343"/>
        <v>0</v>
      </c>
      <c r="Q1213" s="74"/>
      <c r="R1213" s="75"/>
      <c r="S1213" s="83"/>
      <c r="T1213" s="84"/>
      <c r="U1213" s="84"/>
      <c r="X1213" s="2"/>
      <c r="Y1213" s="106"/>
    </row>
    <row r="1214" spans="1:26" ht="18.75" customHeight="1">
      <c r="A1214" s="7"/>
      <c r="B1214" s="206"/>
      <c r="C1214" s="87"/>
      <c r="D1214" s="19" t="s">
        <v>1679</v>
      </c>
      <c r="E1214" s="8"/>
      <c r="F1214" s="9" t="s">
        <v>1680</v>
      </c>
      <c r="G1214" s="7" t="s">
        <v>21</v>
      </c>
      <c r="H1214" s="15">
        <v>2</v>
      </c>
      <c r="I1214" s="82"/>
      <c r="J1214" s="52"/>
      <c r="K1214" s="52" t="str">
        <f t="shared" si="342"/>
        <v/>
      </c>
      <c r="L1214" s="52"/>
      <c r="M1214" s="52"/>
      <c r="N1214" s="52"/>
      <c r="O1214" s="52"/>
      <c r="P1214" s="52">
        <f t="shared" si="343"/>
        <v>0</v>
      </c>
      <c r="Q1214" s="74"/>
      <c r="R1214" s="75"/>
      <c r="S1214" s="83"/>
      <c r="T1214" s="84"/>
      <c r="U1214" s="84"/>
      <c r="X1214" s="2"/>
      <c r="Y1214" s="106"/>
    </row>
    <row r="1215" spans="1:26" ht="18.75" customHeight="1">
      <c r="A1215" s="7"/>
      <c r="B1215" s="206"/>
      <c r="C1215" s="87"/>
      <c r="D1215" s="19" t="s">
        <v>1681</v>
      </c>
      <c r="E1215" s="8"/>
      <c r="F1215" s="9" t="s">
        <v>1682</v>
      </c>
      <c r="G1215" s="7" t="s">
        <v>1162</v>
      </c>
      <c r="H1215" s="15">
        <v>30</v>
      </c>
      <c r="I1215" s="82"/>
      <c r="J1215" s="52"/>
      <c r="K1215" s="52" t="str">
        <f t="shared" si="342"/>
        <v/>
      </c>
      <c r="L1215" s="52"/>
      <c r="M1215" s="52"/>
      <c r="N1215" s="52"/>
      <c r="O1215" s="52"/>
      <c r="P1215" s="52">
        <f t="shared" si="343"/>
        <v>0</v>
      </c>
      <c r="Q1215" s="74"/>
      <c r="R1215" s="75"/>
      <c r="S1215" s="83"/>
      <c r="T1215" s="84"/>
      <c r="U1215" s="84"/>
      <c r="X1215" s="2"/>
      <c r="Y1215" s="106"/>
    </row>
    <row r="1216" spans="1:26" ht="18.75" customHeight="1">
      <c r="A1216" s="7"/>
      <c r="B1216" s="206"/>
      <c r="C1216" s="87"/>
      <c r="D1216" s="19" t="s">
        <v>1683</v>
      </c>
      <c r="E1216" s="8"/>
      <c r="F1216" s="9"/>
      <c r="G1216" s="7" t="s">
        <v>22</v>
      </c>
      <c r="H1216" s="15">
        <v>1</v>
      </c>
      <c r="I1216" s="82"/>
      <c r="J1216" s="52"/>
      <c r="K1216" s="52" t="str">
        <f t="shared" si="342"/>
        <v/>
      </c>
      <c r="L1216" s="52"/>
      <c r="M1216" s="52"/>
      <c r="N1216" s="52"/>
      <c r="O1216" s="52"/>
      <c r="P1216" s="52">
        <f t="shared" si="343"/>
        <v>0</v>
      </c>
      <c r="Q1216" s="74"/>
      <c r="R1216" s="75"/>
      <c r="S1216" s="83"/>
      <c r="T1216" s="84"/>
      <c r="U1216" s="84"/>
      <c r="X1216" s="2"/>
      <c r="Y1216" s="106"/>
    </row>
    <row r="1217" spans="1:26" ht="18.75" customHeight="1">
      <c r="A1217" s="7"/>
      <c r="B1217" s="206"/>
      <c r="C1217" s="87"/>
      <c r="D1217" s="19" t="s">
        <v>1634</v>
      </c>
      <c r="E1217" s="8"/>
      <c r="F1217" s="9" t="s">
        <v>1684</v>
      </c>
      <c r="G1217" s="7" t="s">
        <v>22</v>
      </c>
      <c r="H1217" s="15">
        <v>1</v>
      </c>
      <c r="I1217" s="82"/>
      <c r="J1217" s="52"/>
      <c r="K1217" s="52" t="str">
        <f t="shared" si="342"/>
        <v/>
      </c>
      <c r="L1217" s="52"/>
      <c r="M1217" s="52"/>
      <c r="N1217" s="52"/>
      <c r="O1217" s="52"/>
      <c r="P1217" s="52">
        <f t="shared" si="343"/>
        <v>0</v>
      </c>
      <c r="Q1217" s="74"/>
      <c r="R1217" s="75"/>
      <c r="S1217" s="83"/>
      <c r="T1217" s="84"/>
      <c r="U1217" s="84"/>
      <c r="X1217" s="2"/>
      <c r="Y1217" s="106"/>
    </row>
    <row r="1218" spans="1:26" s="96" customFormat="1" ht="18.75" customHeight="1">
      <c r="A1218" s="89"/>
      <c r="B1218" s="210"/>
      <c r="C1218" s="37" t="s">
        <v>18</v>
      </c>
      <c r="D1218" s="90"/>
      <c r="E1218" s="38"/>
      <c r="F1218" s="39"/>
      <c r="G1218" s="40"/>
      <c r="H1218" s="91"/>
      <c r="I1218" s="82"/>
      <c r="J1218" s="92"/>
      <c r="K1218" s="92">
        <f>SUM(K1208:K1217)</f>
        <v>0</v>
      </c>
      <c r="L1218" s="92"/>
      <c r="M1218" s="92">
        <f>SUM(M1208:M1217)</f>
        <v>0</v>
      </c>
      <c r="N1218" s="92"/>
      <c r="O1218" s="92">
        <f>SUM(O1208:O1217)</f>
        <v>0</v>
      </c>
      <c r="P1218" s="92">
        <f>SUM(P1208:P1217)</f>
        <v>0</v>
      </c>
      <c r="Q1218" s="93"/>
      <c r="R1218" s="94"/>
      <c r="S1218" s="95"/>
      <c r="T1218" s="85"/>
      <c r="U1218" s="85"/>
      <c r="W1218" s="1"/>
      <c r="X1218" s="105"/>
      <c r="Y1218" s="97"/>
      <c r="Z1218" s="191"/>
    </row>
    <row r="1219" spans="1:26" ht="18.75" customHeight="1">
      <c r="A1219" s="184">
        <f>[1]인테리어집계!A212</f>
        <v>0</v>
      </c>
      <c r="B1219" s="264" t="s">
        <v>1513</v>
      </c>
      <c r="C1219" s="188"/>
      <c r="D1219" s="189" t="s">
        <v>1685</v>
      </c>
      <c r="E1219" s="8"/>
      <c r="F1219" s="17"/>
      <c r="G1219" s="7"/>
      <c r="H1219" s="15"/>
      <c r="I1219" s="82" t="str">
        <f t="shared" ref="I1219" si="344">CONCATENATE(D1219,F1219,G1219)</f>
        <v>공사 인건비</v>
      </c>
      <c r="J1219" s="52"/>
      <c r="K1219" s="52"/>
      <c r="L1219" s="52"/>
      <c r="M1219" s="52"/>
      <c r="N1219" s="52"/>
      <c r="O1219" s="52"/>
      <c r="P1219" s="52">
        <f t="shared" ref="P1219:P1233" si="345">SUM(K1219,M1219,O1219)</f>
        <v>0</v>
      </c>
      <c r="Q1219" s="74"/>
      <c r="R1219" s="75"/>
      <c r="S1219" s="83"/>
      <c r="T1219" s="84"/>
      <c r="U1219" s="85"/>
      <c r="X1219" s="105"/>
      <c r="Y1219" s="78"/>
    </row>
    <row r="1220" spans="1:26" ht="18.75" customHeight="1">
      <c r="A1220" s="7"/>
      <c r="B1220" s="206"/>
      <c r="C1220" s="87"/>
      <c r="D1220" s="19" t="s">
        <v>1686</v>
      </c>
      <c r="E1220" s="8"/>
      <c r="F1220" s="9" t="s">
        <v>1687</v>
      </c>
      <c r="G1220" s="7" t="s">
        <v>1688</v>
      </c>
      <c r="H1220" s="15">
        <v>2</v>
      </c>
      <c r="I1220" s="82"/>
      <c r="J1220" s="52"/>
      <c r="K1220" s="52"/>
      <c r="L1220" s="52"/>
      <c r="M1220" s="52">
        <f>L1220*H1220</f>
        <v>0</v>
      </c>
      <c r="N1220" s="52"/>
      <c r="O1220" s="52"/>
      <c r="P1220" s="52">
        <f t="shared" si="345"/>
        <v>0</v>
      </c>
      <c r="Q1220" s="74"/>
      <c r="R1220" s="75"/>
      <c r="S1220" s="83"/>
      <c r="T1220" s="84"/>
      <c r="U1220" s="84"/>
      <c r="X1220" s="2"/>
      <c r="Y1220" s="106"/>
    </row>
    <row r="1221" spans="1:26" ht="18.75" customHeight="1">
      <c r="A1221" s="7"/>
      <c r="B1221" s="206"/>
      <c r="C1221" s="87"/>
      <c r="D1221" s="19" t="s">
        <v>1689</v>
      </c>
      <c r="E1221" s="8"/>
      <c r="F1221" s="9" t="s">
        <v>1690</v>
      </c>
      <c r="G1221" s="7" t="s">
        <v>1688</v>
      </c>
      <c r="H1221" s="15">
        <v>1</v>
      </c>
      <c r="I1221" s="82"/>
      <c r="J1221" s="52"/>
      <c r="K1221" s="52"/>
      <c r="L1221" s="52"/>
      <c r="M1221" s="52">
        <f t="shared" ref="M1221:M1236" si="346">L1221*H1221</f>
        <v>0</v>
      </c>
      <c r="N1221" s="52"/>
      <c r="O1221" s="52"/>
      <c r="P1221" s="52">
        <f t="shared" si="345"/>
        <v>0</v>
      </c>
      <c r="Q1221" s="74"/>
      <c r="R1221" s="75"/>
      <c r="S1221" s="83"/>
      <c r="T1221" s="84"/>
      <c r="U1221" s="84"/>
      <c r="X1221" s="2"/>
      <c r="Y1221" s="106"/>
    </row>
    <row r="1222" spans="1:26" ht="18.75" customHeight="1">
      <c r="A1222" s="7"/>
      <c r="B1222" s="206"/>
      <c r="C1222" s="87"/>
      <c r="D1222" s="19" t="s">
        <v>1691</v>
      </c>
      <c r="E1222" s="8"/>
      <c r="F1222" s="9" t="s">
        <v>1692</v>
      </c>
      <c r="G1222" s="7" t="s">
        <v>1688</v>
      </c>
      <c r="H1222" s="15">
        <v>2</v>
      </c>
      <c r="I1222" s="82"/>
      <c r="J1222" s="52"/>
      <c r="K1222" s="52"/>
      <c r="L1222" s="52"/>
      <c r="M1222" s="52">
        <f t="shared" si="346"/>
        <v>0</v>
      </c>
      <c r="N1222" s="52"/>
      <c r="O1222" s="52"/>
      <c r="P1222" s="52">
        <f t="shared" si="345"/>
        <v>0</v>
      </c>
      <c r="Q1222" s="74"/>
      <c r="R1222" s="75"/>
      <c r="S1222" s="83"/>
      <c r="T1222" s="84"/>
      <c r="U1222" s="84"/>
      <c r="X1222" s="2"/>
      <c r="Y1222" s="106"/>
    </row>
    <row r="1223" spans="1:26" ht="18.75" customHeight="1">
      <c r="A1223" s="7"/>
      <c r="B1223" s="206"/>
      <c r="C1223" s="87"/>
      <c r="D1223" s="19" t="s">
        <v>1693</v>
      </c>
      <c r="E1223" s="8"/>
      <c r="F1223" s="9" t="s">
        <v>1694</v>
      </c>
      <c r="G1223" s="7" t="s">
        <v>1688</v>
      </c>
      <c r="H1223" s="15">
        <v>1</v>
      </c>
      <c r="I1223" s="82"/>
      <c r="J1223" s="52"/>
      <c r="K1223" s="52"/>
      <c r="L1223" s="52"/>
      <c r="M1223" s="52">
        <f t="shared" si="346"/>
        <v>0</v>
      </c>
      <c r="N1223" s="52"/>
      <c r="O1223" s="52"/>
      <c r="P1223" s="52">
        <f t="shared" si="345"/>
        <v>0</v>
      </c>
      <c r="Q1223" s="74"/>
      <c r="R1223" s="75"/>
      <c r="S1223" s="83"/>
      <c r="T1223" s="84"/>
      <c r="U1223" s="84"/>
      <c r="X1223" s="2"/>
      <c r="Y1223" s="106"/>
    </row>
    <row r="1224" spans="1:26" ht="18.75" customHeight="1">
      <c r="A1224" s="7"/>
      <c r="B1224" s="206"/>
      <c r="C1224" s="87"/>
      <c r="D1224" s="19" t="s">
        <v>1695</v>
      </c>
      <c r="E1224" s="8"/>
      <c r="F1224" s="9" t="s">
        <v>1696</v>
      </c>
      <c r="G1224" s="7" t="s">
        <v>1688</v>
      </c>
      <c r="H1224" s="15">
        <v>4</v>
      </c>
      <c r="I1224" s="82"/>
      <c r="J1224" s="52"/>
      <c r="K1224" s="52"/>
      <c r="L1224" s="52"/>
      <c r="M1224" s="52">
        <f t="shared" si="346"/>
        <v>0</v>
      </c>
      <c r="N1224" s="52"/>
      <c r="O1224" s="52"/>
      <c r="P1224" s="52">
        <f t="shared" si="345"/>
        <v>0</v>
      </c>
      <c r="Q1224" s="74"/>
      <c r="R1224" s="75"/>
      <c r="S1224" s="83"/>
      <c r="T1224" s="84"/>
      <c r="U1224" s="84"/>
      <c r="X1224" s="2"/>
      <c r="Y1224" s="106"/>
    </row>
    <row r="1225" spans="1:26" ht="18.75" customHeight="1">
      <c r="A1225" s="7"/>
      <c r="B1225" s="206"/>
      <c r="C1225" s="87"/>
      <c r="D1225" s="19" t="s">
        <v>1697</v>
      </c>
      <c r="E1225" s="8"/>
      <c r="F1225" s="9" t="s">
        <v>1690</v>
      </c>
      <c r="G1225" s="7" t="s">
        <v>1688</v>
      </c>
      <c r="H1225" s="15">
        <v>1</v>
      </c>
      <c r="I1225" s="82"/>
      <c r="J1225" s="52"/>
      <c r="K1225" s="52"/>
      <c r="L1225" s="52"/>
      <c r="M1225" s="52">
        <f t="shared" si="346"/>
        <v>0</v>
      </c>
      <c r="N1225" s="52"/>
      <c r="O1225" s="52"/>
      <c r="P1225" s="52">
        <f t="shared" si="345"/>
        <v>0</v>
      </c>
      <c r="Q1225" s="74"/>
      <c r="R1225" s="75"/>
      <c r="S1225" s="83"/>
      <c r="T1225" s="84"/>
      <c r="U1225" s="84"/>
      <c r="X1225" s="2"/>
      <c r="Y1225" s="106"/>
    </row>
    <row r="1226" spans="1:26" ht="18.75" customHeight="1">
      <c r="A1226" s="7"/>
      <c r="B1226" s="206"/>
      <c r="C1226" s="87"/>
      <c r="D1226" s="19" t="s">
        <v>1698</v>
      </c>
      <c r="E1226" s="8"/>
      <c r="F1226" s="9" t="s">
        <v>1699</v>
      </c>
      <c r="G1226" s="7" t="s">
        <v>1688</v>
      </c>
      <c r="H1226" s="15">
        <v>4</v>
      </c>
      <c r="I1226" s="82"/>
      <c r="J1226" s="52"/>
      <c r="K1226" s="52"/>
      <c r="L1226" s="52"/>
      <c r="M1226" s="52">
        <f t="shared" si="346"/>
        <v>0</v>
      </c>
      <c r="N1226" s="52"/>
      <c r="O1226" s="52"/>
      <c r="P1226" s="52">
        <f t="shared" si="345"/>
        <v>0</v>
      </c>
      <c r="Q1226" s="74"/>
      <c r="R1226" s="75"/>
      <c r="S1226" s="83"/>
      <c r="T1226" s="84"/>
      <c r="U1226" s="84"/>
      <c r="X1226" s="2"/>
      <c r="Y1226" s="106"/>
    </row>
    <row r="1227" spans="1:26" ht="18.75" customHeight="1">
      <c r="A1227" s="7"/>
      <c r="B1227" s="206"/>
      <c r="C1227" s="87"/>
      <c r="D1227" s="19" t="s">
        <v>1700</v>
      </c>
      <c r="E1227" s="8"/>
      <c r="F1227" s="9" t="s">
        <v>1699</v>
      </c>
      <c r="G1227" s="7" t="s">
        <v>1688</v>
      </c>
      <c r="H1227" s="15">
        <v>3</v>
      </c>
      <c r="I1227" s="82"/>
      <c r="J1227" s="52"/>
      <c r="K1227" s="52"/>
      <c r="L1227" s="52"/>
      <c r="M1227" s="52">
        <f t="shared" si="346"/>
        <v>0</v>
      </c>
      <c r="N1227" s="52"/>
      <c r="O1227" s="52"/>
      <c r="P1227" s="52">
        <f t="shared" si="345"/>
        <v>0</v>
      </c>
      <c r="Q1227" s="74"/>
      <c r="R1227" s="75"/>
      <c r="S1227" s="83"/>
      <c r="T1227" s="84"/>
      <c r="U1227" s="84"/>
      <c r="X1227" s="2"/>
      <c r="Y1227" s="106"/>
    </row>
    <row r="1228" spans="1:26" ht="18.75" customHeight="1">
      <c r="A1228" s="7"/>
      <c r="B1228" s="206"/>
      <c r="C1228" s="87"/>
      <c r="D1228" s="19" t="s">
        <v>1701</v>
      </c>
      <c r="E1228" s="8"/>
      <c r="F1228" s="9" t="s">
        <v>1702</v>
      </c>
      <c r="G1228" s="7" t="s">
        <v>1688</v>
      </c>
      <c r="H1228" s="15">
        <v>2</v>
      </c>
      <c r="I1228" s="82"/>
      <c r="J1228" s="52"/>
      <c r="K1228" s="52"/>
      <c r="L1228" s="52"/>
      <c r="M1228" s="52">
        <f t="shared" si="346"/>
        <v>0</v>
      </c>
      <c r="N1228" s="52"/>
      <c r="O1228" s="52"/>
      <c r="P1228" s="52">
        <f t="shared" si="345"/>
        <v>0</v>
      </c>
      <c r="Q1228" s="74"/>
      <c r="R1228" s="75"/>
      <c r="S1228" s="83"/>
      <c r="T1228" s="84"/>
      <c r="U1228" s="84"/>
      <c r="X1228" s="2"/>
      <c r="Y1228" s="106"/>
    </row>
    <row r="1229" spans="1:26" ht="18.75" customHeight="1">
      <c r="A1229" s="7"/>
      <c r="B1229" s="206"/>
      <c r="C1229" s="87"/>
      <c r="D1229" s="19" t="s">
        <v>1703</v>
      </c>
      <c r="E1229" s="8"/>
      <c r="F1229" s="9" t="s">
        <v>1704</v>
      </c>
      <c r="G1229" s="7" t="s">
        <v>1688</v>
      </c>
      <c r="H1229" s="15">
        <v>2</v>
      </c>
      <c r="I1229" s="82"/>
      <c r="J1229" s="52"/>
      <c r="K1229" s="52"/>
      <c r="L1229" s="52"/>
      <c r="M1229" s="52">
        <f t="shared" si="346"/>
        <v>0</v>
      </c>
      <c r="N1229" s="52"/>
      <c r="O1229" s="52"/>
      <c r="P1229" s="52">
        <f t="shared" si="345"/>
        <v>0</v>
      </c>
      <c r="Q1229" s="74"/>
      <c r="R1229" s="75"/>
      <c r="S1229" s="83"/>
      <c r="T1229" s="84"/>
      <c r="U1229" s="84"/>
      <c r="X1229" s="2"/>
      <c r="Y1229" s="106"/>
    </row>
    <row r="1230" spans="1:26" ht="18.75" customHeight="1">
      <c r="A1230" s="7"/>
      <c r="B1230" s="206"/>
      <c r="C1230" s="87"/>
      <c r="D1230" s="19" t="s">
        <v>1705</v>
      </c>
      <c r="E1230" s="8"/>
      <c r="F1230" s="9"/>
      <c r="G1230" s="7" t="s">
        <v>1688</v>
      </c>
      <c r="H1230" s="15">
        <v>2</v>
      </c>
      <c r="I1230" s="82"/>
      <c r="J1230" s="52"/>
      <c r="K1230" s="52"/>
      <c r="L1230" s="52"/>
      <c r="M1230" s="52">
        <f t="shared" si="346"/>
        <v>0</v>
      </c>
      <c r="N1230" s="52"/>
      <c r="O1230" s="52"/>
      <c r="P1230" s="52">
        <f t="shared" si="345"/>
        <v>0</v>
      </c>
      <c r="Q1230" s="74"/>
      <c r="R1230" s="75"/>
      <c r="S1230" s="83"/>
      <c r="T1230" s="84"/>
      <c r="U1230" s="84"/>
      <c r="X1230" s="2"/>
      <c r="Y1230" s="106"/>
    </row>
    <row r="1231" spans="1:26" ht="18.75" customHeight="1">
      <c r="A1231" s="7"/>
      <c r="B1231" s="206"/>
      <c r="C1231" s="87"/>
      <c r="D1231" s="19" t="s">
        <v>1706</v>
      </c>
      <c r="E1231" s="8"/>
      <c r="F1231" s="9" t="s">
        <v>1707</v>
      </c>
      <c r="G1231" s="7" t="s">
        <v>1688</v>
      </c>
      <c r="H1231" s="15">
        <v>2</v>
      </c>
      <c r="I1231" s="82"/>
      <c r="J1231" s="52"/>
      <c r="K1231" s="52"/>
      <c r="L1231" s="52"/>
      <c r="M1231" s="52">
        <f t="shared" si="346"/>
        <v>0</v>
      </c>
      <c r="N1231" s="52"/>
      <c r="O1231" s="52"/>
      <c r="P1231" s="52">
        <f t="shared" si="345"/>
        <v>0</v>
      </c>
      <c r="Q1231" s="74"/>
      <c r="R1231" s="75"/>
      <c r="S1231" s="83"/>
      <c r="T1231" s="84"/>
      <c r="U1231" s="84"/>
      <c r="X1231" s="2"/>
      <c r="Y1231" s="106"/>
    </row>
    <row r="1232" spans="1:26" ht="18.75" customHeight="1">
      <c r="A1232" s="7"/>
      <c r="B1232" s="206"/>
      <c r="C1232" s="87"/>
      <c r="D1232" s="19" t="s">
        <v>1708</v>
      </c>
      <c r="E1232" s="8"/>
      <c r="F1232" s="9" t="s">
        <v>1709</v>
      </c>
      <c r="G1232" s="7" t="s">
        <v>1688</v>
      </c>
      <c r="H1232" s="15">
        <v>2</v>
      </c>
      <c r="I1232" s="82"/>
      <c r="J1232" s="52"/>
      <c r="K1232" s="52"/>
      <c r="L1232" s="52"/>
      <c r="M1232" s="52">
        <f t="shared" si="346"/>
        <v>0</v>
      </c>
      <c r="N1232" s="52"/>
      <c r="O1232" s="52"/>
      <c r="P1232" s="52">
        <f t="shared" si="345"/>
        <v>0</v>
      </c>
      <c r="Q1232" s="74"/>
      <c r="R1232" s="75"/>
      <c r="S1232" s="83"/>
      <c r="T1232" s="84"/>
      <c r="U1232" s="84"/>
      <c r="X1232" s="2"/>
      <c r="Y1232" s="106"/>
    </row>
    <row r="1233" spans="1:26" ht="18.75" customHeight="1">
      <c r="A1233" s="7"/>
      <c r="B1233" s="206"/>
      <c r="C1233" s="87"/>
      <c r="D1233" s="19" t="s">
        <v>1710</v>
      </c>
      <c r="E1233" s="8"/>
      <c r="F1233" s="9" t="s">
        <v>1711</v>
      </c>
      <c r="G1233" s="7" t="s">
        <v>1688</v>
      </c>
      <c r="H1233" s="15">
        <v>2</v>
      </c>
      <c r="I1233" s="82"/>
      <c r="J1233" s="52"/>
      <c r="K1233" s="52"/>
      <c r="L1233" s="52"/>
      <c r="M1233" s="52">
        <f t="shared" si="346"/>
        <v>0</v>
      </c>
      <c r="N1233" s="52"/>
      <c r="O1233" s="52"/>
      <c r="P1233" s="52">
        <f t="shared" si="345"/>
        <v>0</v>
      </c>
      <c r="Q1233" s="74"/>
      <c r="R1233" s="75"/>
      <c r="S1233" s="83"/>
      <c r="T1233" s="84"/>
      <c r="U1233" s="84"/>
      <c r="X1233" s="2"/>
      <c r="Y1233" s="106"/>
    </row>
    <row r="1234" spans="1:26" s="96" customFormat="1" ht="18.75" customHeight="1">
      <c r="A1234" s="89"/>
      <c r="B1234" s="210"/>
      <c r="C1234" s="37" t="s">
        <v>18</v>
      </c>
      <c r="D1234" s="90"/>
      <c r="E1234" s="38"/>
      <c r="F1234" s="39"/>
      <c r="G1234" s="40"/>
      <c r="H1234" s="91"/>
      <c r="I1234" s="82"/>
      <c r="J1234" s="92"/>
      <c r="K1234" s="92">
        <f>SUM(K1220:K1233)</f>
        <v>0</v>
      </c>
      <c r="L1234" s="92"/>
      <c r="M1234" s="92">
        <f>SUM(M1220:M1233)</f>
        <v>0</v>
      </c>
      <c r="N1234" s="92"/>
      <c r="O1234" s="92">
        <f>SUM(O1220:O1233)</f>
        <v>0</v>
      </c>
      <c r="P1234" s="92">
        <f>SUM(P1220:P1233)</f>
        <v>0</v>
      </c>
      <c r="Q1234" s="93"/>
      <c r="R1234" s="94"/>
      <c r="S1234" s="95"/>
      <c r="T1234" s="85"/>
      <c r="U1234" s="85"/>
      <c r="W1234" s="1"/>
      <c r="X1234" s="105"/>
      <c r="Y1234" s="97"/>
      <c r="Z1234" s="191"/>
    </row>
    <row r="1235" spans="1:26" ht="18.75" customHeight="1">
      <c r="A1235" s="184">
        <v>9</v>
      </c>
      <c r="B1235" s="264"/>
      <c r="C1235" s="188"/>
      <c r="D1235" s="189" t="s">
        <v>1514</v>
      </c>
      <c r="E1235" s="8"/>
      <c r="F1235" s="17"/>
      <c r="G1235" s="7"/>
      <c r="H1235" s="15"/>
      <c r="I1235" s="82" t="str">
        <f t="shared" ref="I1235" si="347">CONCATENATE(D1235,F1235,G1235)</f>
        <v>주방장비</v>
      </c>
      <c r="J1235" s="52"/>
      <c r="K1235" s="52"/>
      <c r="L1235" s="52"/>
      <c r="M1235" s="52"/>
      <c r="N1235" s="52"/>
      <c r="O1235" s="52"/>
      <c r="P1235" s="52">
        <f t="shared" ref="P1235:P1263" si="348">SUM(K1235,M1235,O1235)</f>
        <v>0</v>
      </c>
      <c r="Q1235" s="74"/>
      <c r="R1235" s="75"/>
      <c r="S1235" s="83"/>
      <c r="T1235" s="84"/>
      <c r="U1235" s="85"/>
      <c r="X1235" s="105"/>
      <c r="Y1235" s="78"/>
    </row>
    <row r="1236" spans="1:26" ht="18.75" customHeight="1">
      <c r="A1236" s="7"/>
      <c r="B1236" s="206"/>
      <c r="C1236" s="87"/>
      <c r="D1236" s="19" t="s">
        <v>1712</v>
      </c>
      <c r="E1236" s="8"/>
      <c r="F1236" s="9" t="s">
        <v>1713</v>
      </c>
      <c r="G1236" s="7" t="s">
        <v>22</v>
      </c>
      <c r="H1236" s="15">
        <v>1</v>
      </c>
      <c r="I1236" s="82"/>
      <c r="J1236" s="52"/>
      <c r="K1236" s="52">
        <f>J1236*H1236</f>
        <v>0</v>
      </c>
      <c r="L1236" s="52"/>
      <c r="M1236" s="52">
        <f t="shared" si="346"/>
        <v>0</v>
      </c>
      <c r="N1236" s="52"/>
      <c r="O1236" s="52"/>
      <c r="P1236" s="52">
        <f t="shared" si="348"/>
        <v>0</v>
      </c>
      <c r="Q1236" s="74"/>
      <c r="R1236" s="75"/>
      <c r="S1236" s="83"/>
      <c r="T1236" s="84"/>
      <c r="U1236" s="84"/>
      <c r="X1236" s="2"/>
      <c r="Y1236" s="106"/>
    </row>
    <row r="1237" spans="1:26" ht="18.75" customHeight="1">
      <c r="A1237" s="7"/>
      <c r="B1237" s="206"/>
      <c r="C1237" s="87"/>
      <c r="D1237" s="19" t="s">
        <v>1714</v>
      </c>
      <c r="E1237" s="8"/>
      <c r="F1237" s="9" t="s">
        <v>1715</v>
      </c>
      <c r="G1237" s="7" t="s">
        <v>22</v>
      </c>
      <c r="H1237" s="15">
        <v>2</v>
      </c>
      <c r="I1237" s="82"/>
      <c r="J1237" s="52"/>
      <c r="K1237" s="52">
        <f t="shared" ref="K1237:K1264" si="349">J1237*H1237</f>
        <v>0</v>
      </c>
      <c r="L1237" s="52"/>
      <c r="M1237" s="52"/>
      <c r="N1237" s="52"/>
      <c r="O1237" s="52"/>
      <c r="P1237" s="52">
        <f t="shared" si="348"/>
        <v>0</v>
      </c>
      <c r="Q1237" s="74"/>
      <c r="R1237" s="75"/>
      <c r="S1237" s="83"/>
      <c r="T1237" s="84"/>
      <c r="U1237" s="84"/>
      <c r="X1237" s="2"/>
      <c r="Y1237" s="106"/>
    </row>
    <row r="1238" spans="1:26" ht="18.75" customHeight="1">
      <c r="A1238" s="7"/>
      <c r="B1238" s="206"/>
      <c r="C1238" s="87"/>
      <c r="D1238" s="19" t="s">
        <v>1716</v>
      </c>
      <c r="E1238" s="8"/>
      <c r="F1238" s="9" t="s">
        <v>1717</v>
      </c>
      <c r="G1238" s="7" t="s">
        <v>22</v>
      </c>
      <c r="H1238" s="15">
        <v>1</v>
      </c>
      <c r="I1238" s="82"/>
      <c r="J1238" s="52"/>
      <c r="K1238" s="52">
        <f t="shared" si="349"/>
        <v>0</v>
      </c>
      <c r="L1238" s="52"/>
      <c r="M1238" s="52"/>
      <c r="N1238" s="52"/>
      <c r="O1238" s="52"/>
      <c r="P1238" s="52">
        <f t="shared" si="348"/>
        <v>0</v>
      </c>
      <c r="Q1238" s="74"/>
      <c r="R1238" s="75"/>
      <c r="S1238" s="83"/>
      <c r="T1238" s="84"/>
      <c r="U1238" s="84"/>
      <c r="X1238" s="2"/>
      <c r="Y1238" s="106"/>
    </row>
    <row r="1239" spans="1:26" ht="18.75" customHeight="1">
      <c r="A1239" s="7"/>
      <c r="B1239" s="206"/>
      <c r="C1239" s="87"/>
      <c r="D1239" s="19" t="s">
        <v>1718</v>
      </c>
      <c r="E1239" s="8"/>
      <c r="F1239" s="9" t="s">
        <v>1719</v>
      </c>
      <c r="G1239" s="7" t="s">
        <v>22</v>
      </c>
      <c r="H1239" s="15">
        <v>1</v>
      </c>
      <c r="I1239" s="82"/>
      <c r="J1239" s="52"/>
      <c r="K1239" s="52">
        <f t="shared" si="349"/>
        <v>0</v>
      </c>
      <c r="L1239" s="52"/>
      <c r="M1239" s="52"/>
      <c r="N1239" s="52"/>
      <c r="O1239" s="52"/>
      <c r="P1239" s="52">
        <f t="shared" si="348"/>
        <v>0</v>
      </c>
      <c r="Q1239" s="74"/>
      <c r="R1239" s="75"/>
      <c r="S1239" s="83"/>
      <c r="T1239" s="84"/>
      <c r="U1239" s="84"/>
      <c r="X1239" s="2"/>
      <c r="Y1239" s="106"/>
    </row>
    <row r="1240" spans="1:26" ht="18.75" customHeight="1">
      <c r="A1240" s="7"/>
      <c r="B1240" s="206"/>
      <c r="C1240" s="87"/>
      <c r="D1240" s="19" t="s">
        <v>1720</v>
      </c>
      <c r="E1240" s="8"/>
      <c r="F1240" s="9" t="s">
        <v>1721</v>
      </c>
      <c r="G1240" s="7" t="s">
        <v>22</v>
      </c>
      <c r="H1240" s="15">
        <v>1</v>
      </c>
      <c r="I1240" s="82"/>
      <c r="J1240" s="52"/>
      <c r="K1240" s="52">
        <f t="shared" si="349"/>
        <v>0</v>
      </c>
      <c r="L1240" s="52"/>
      <c r="M1240" s="52"/>
      <c r="N1240" s="52"/>
      <c r="O1240" s="52"/>
      <c r="P1240" s="52">
        <f t="shared" si="348"/>
        <v>0</v>
      </c>
      <c r="Q1240" s="74"/>
      <c r="R1240" s="75"/>
      <c r="S1240" s="83"/>
      <c r="T1240" s="84"/>
      <c r="U1240" s="84"/>
      <c r="X1240" s="2"/>
      <c r="Y1240" s="106"/>
    </row>
    <row r="1241" spans="1:26" ht="18.75" customHeight="1">
      <c r="A1241" s="7"/>
      <c r="B1241" s="206"/>
      <c r="C1241" s="87"/>
      <c r="D1241" s="19" t="s">
        <v>1720</v>
      </c>
      <c r="E1241" s="8"/>
      <c r="F1241" s="9" t="s">
        <v>1722</v>
      </c>
      <c r="G1241" s="7" t="s">
        <v>22</v>
      </c>
      <c r="H1241" s="15">
        <v>1</v>
      </c>
      <c r="I1241" s="82"/>
      <c r="J1241" s="52"/>
      <c r="K1241" s="52">
        <f t="shared" si="349"/>
        <v>0</v>
      </c>
      <c r="L1241" s="52"/>
      <c r="M1241" s="52"/>
      <c r="N1241" s="52"/>
      <c r="O1241" s="52"/>
      <c r="P1241" s="52">
        <f t="shared" si="348"/>
        <v>0</v>
      </c>
      <c r="Q1241" s="74"/>
      <c r="R1241" s="75"/>
      <c r="S1241" s="83"/>
      <c r="T1241" s="84"/>
      <c r="U1241" s="84"/>
      <c r="X1241" s="2"/>
      <c r="Y1241" s="106"/>
    </row>
    <row r="1242" spans="1:26" ht="18.75" customHeight="1">
      <c r="A1242" s="7"/>
      <c r="B1242" s="206"/>
      <c r="C1242" s="87"/>
      <c r="D1242" s="19" t="s">
        <v>1723</v>
      </c>
      <c r="E1242" s="8"/>
      <c r="F1242" s="9" t="s">
        <v>1724</v>
      </c>
      <c r="G1242" s="7" t="s">
        <v>22</v>
      </c>
      <c r="H1242" s="15">
        <v>1</v>
      </c>
      <c r="I1242" s="82"/>
      <c r="J1242" s="52"/>
      <c r="K1242" s="52">
        <f t="shared" si="349"/>
        <v>0</v>
      </c>
      <c r="L1242" s="52"/>
      <c r="M1242" s="52"/>
      <c r="N1242" s="52"/>
      <c r="O1242" s="52"/>
      <c r="P1242" s="52">
        <f t="shared" si="348"/>
        <v>0</v>
      </c>
      <c r="Q1242" s="74"/>
      <c r="R1242" s="75"/>
      <c r="S1242" s="83"/>
      <c r="T1242" s="84"/>
      <c r="U1242" s="84"/>
      <c r="X1242" s="2"/>
      <c r="Y1242" s="106"/>
    </row>
    <row r="1243" spans="1:26" ht="18.75" customHeight="1">
      <c r="A1243" s="7"/>
      <c r="B1243" s="206"/>
      <c r="C1243" s="87"/>
      <c r="D1243" s="19" t="s">
        <v>1725</v>
      </c>
      <c r="E1243" s="8"/>
      <c r="F1243" s="9" t="s">
        <v>1726</v>
      </c>
      <c r="G1243" s="7" t="s">
        <v>22</v>
      </c>
      <c r="H1243" s="15">
        <v>1</v>
      </c>
      <c r="I1243" s="82"/>
      <c r="J1243" s="52"/>
      <c r="K1243" s="52">
        <f t="shared" si="349"/>
        <v>0</v>
      </c>
      <c r="L1243" s="52"/>
      <c r="M1243" s="52"/>
      <c r="N1243" s="52"/>
      <c r="O1243" s="52"/>
      <c r="P1243" s="52">
        <f t="shared" si="348"/>
        <v>0</v>
      </c>
      <c r="Q1243" s="74"/>
      <c r="R1243" s="75"/>
      <c r="S1243" s="83"/>
      <c r="T1243" s="84"/>
      <c r="U1243" s="84"/>
      <c r="X1243" s="2"/>
      <c r="Y1243" s="106"/>
    </row>
    <row r="1244" spans="1:26" ht="18.75" customHeight="1">
      <c r="A1244" s="7"/>
      <c r="B1244" s="206"/>
      <c r="C1244" s="87"/>
      <c r="D1244" s="19" t="s">
        <v>1727</v>
      </c>
      <c r="E1244" s="8"/>
      <c r="F1244" s="9" t="s">
        <v>1728</v>
      </c>
      <c r="G1244" s="7" t="s">
        <v>22</v>
      </c>
      <c r="H1244" s="15">
        <v>1</v>
      </c>
      <c r="I1244" s="82"/>
      <c r="J1244" s="52"/>
      <c r="K1244" s="52">
        <f t="shared" si="349"/>
        <v>0</v>
      </c>
      <c r="L1244" s="52"/>
      <c r="M1244" s="52"/>
      <c r="N1244" s="52"/>
      <c r="O1244" s="52"/>
      <c r="P1244" s="52">
        <f t="shared" si="348"/>
        <v>0</v>
      </c>
      <c r="Q1244" s="74"/>
      <c r="R1244" s="75"/>
      <c r="S1244" s="83"/>
      <c r="T1244" s="84"/>
      <c r="U1244" s="84"/>
      <c r="X1244" s="2"/>
      <c r="Y1244" s="106"/>
    </row>
    <row r="1245" spans="1:26" ht="18.75" customHeight="1">
      <c r="A1245" s="7"/>
      <c r="B1245" s="206"/>
      <c r="C1245" s="87"/>
      <c r="D1245" s="19" t="s">
        <v>1727</v>
      </c>
      <c r="E1245" s="8"/>
      <c r="F1245" s="9" t="s">
        <v>1729</v>
      </c>
      <c r="G1245" s="7" t="s">
        <v>22</v>
      </c>
      <c r="H1245" s="15">
        <v>1</v>
      </c>
      <c r="I1245" s="82"/>
      <c r="J1245" s="52"/>
      <c r="K1245" s="52">
        <f t="shared" si="349"/>
        <v>0</v>
      </c>
      <c r="L1245" s="52"/>
      <c r="M1245" s="52"/>
      <c r="N1245" s="52"/>
      <c r="O1245" s="52"/>
      <c r="P1245" s="52">
        <f t="shared" si="348"/>
        <v>0</v>
      </c>
      <c r="Q1245" s="74"/>
      <c r="R1245" s="75"/>
      <c r="S1245" s="83"/>
      <c r="T1245" s="84"/>
      <c r="U1245" s="84"/>
      <c r="X1245" s="2"/>
      <c r="Y1245" s="106"/>
    </row>
    <row r="1246" spans="1:26" ht="18.75" customHeight="1">
      <c r="A1246" s="7"/>
      <c r="B1246" s="206"/>
      <c r="C1246" s="87"/>
      <c r="D1246" s="19" t="s">
        <v>1730</v>
      </c>
      <c r="E1246" s="8"/>
      <c r="F1246" s="9" t="s">
        <v>1731</v>
      </c>
      <c r="G1246" s="7" t="s">
        <v>22</v>
      </c>
      <c r="H1246" s="15">
        <v>1</v>
      </c>
      <c r="I1246" s="82"/>
      <c r="J1246" s="52"/>
      <c r="K1246" s="52">
        <f t="shared" si="349"/>
        <v>0</v>
      </c>
      <c r="L1246" s="52"/>
      <c r="M1246" s="52"/>
      <c r="N1246" s="52"/>
      <c r="O1246" s="52"/>
      <c r="P1246" s="52">
        <f t="shared" si="348"/>
        <v>0</v>
      </c>
      <c r="Q1246" s="74"/>
      <c r="R1246" s="75"/>
      <c r="S1246" s="83"/>
      <c r="T1246" s="84"/>
      <c r="U1246" s="84"/>
      <c r="X1246" s="2"/>
      <c r="Y1246" s="106"/>
    </row>
    <row r="1247" spans="1:26" ht="18.75" customHeight="1">
      <c r="A1247" s="7"/>
      <c r="B1247" s="206"/>
      <c r="C1247" s="87"/>
      <c r="D1247" s="19" t="s">
        <v>1732</v>
      </c>
      <c r="E1247" s="8"/>
      <c r="F1247" s="9" t="s">
        <v>1733</v>
      </c>
      <c r="G1247" s="7" t="s">
        <v>22</v>
      </c>
      <c r="H1247" s="15">
        <v>1</v>
      </c>
      <c r="I1247" s="82"/>
      <c r="J1247" s="52"/>
      <c r="K1247" s="52">
        <f t="shared" si="349"/>
        <v>0</v>
      </c>
      <c r="L1247" s="52"/>
      <c r="M1247" s="52"/>
      <c r="N1247" s="52"/>
      <c r="O1247" s="52"/>
      <c r="P1247" s="52">
        <f t="shared" si="348"/>
        <v>0</v>
      </c>
      <c r="Q1247" s="74"/>
      <c r="R1247" s="75"/>
      <c r="S1247" s="83"/>
      <c r="T1247" s="84"/>
      <c r="U1247" s="84"/>
      <c r="X1247" s="2"/>
      <c r="Y1247" s="106"/>
    </row>
    <row r="1248" spans="1:26" ht="18.75" customHeight="1">
      <c r="A1248" s="7"/>
      <c r="B1248" s="206"/>
      <c r="C1248" s="87"/>
      <c r="D1248" s="19" t="s">
        <v>1734</v>
      </c>
      <c r="E1248" s="8"/>
      <c r="F1248" s="9" t="s">
        <v>1735</v>
      </c>
      <c r="G1248" s="7" t="s">
        <v>22</v>
      </c>
      <c r="H1248" s="15">
        <v>1</v>
      </c>
      <c r="I1248" s="82"/>
      <c r="J1248" s="52"/>
      <c r="K1248" s="52">
        <f t="shared" si="349"/>
        <v>0</v>
      </c>
      <c r="L1248" s="52"/>
      <c r="M1248" s="52"/>
      <c r="N1248" s="52"/>
      <c r="O1248" s="52"/>
      <c r="P1248" s="52">
        <f t="shared" si="348"/>
        <v>0</v>
      </c>
      <c r="Q1248" s="74"/>
      <c r="R1248" s="75"/>
      <c r="S1248" s="83"/>
      <c r="T1248" s="84"/>
      <c r="U1248" s="84"/>
      <c r="X1248" s="2"/>
      <c r="Y1248" s="106"/>
    </row>
    <row r="1249" spans="1:25" ht="18.75" customHeight="1">
      <c r="A1249" s="7"/>
      <c r="B1249" s="206"/>
      <c r="C1249" s="87"/>
      <c r="D1249" s="19" t="s">
        <v>1736</v>
      </c>
      <c r="E1249" s="8"/>
      <c r="F1249" s="9" t="s">
        <v>1737</v>
      </c>
      <c r="G1249" s="7" t="s">
        <v>22</v>
      </c>
      <c r="H1249" s="15">
        <v>1</v>
      </c>
      <c r="I1249" s="82"/>
      <c r="J1249" s="52"/>
      <c r="K1249" s="52">
        <f t="shared" si="349"/>
        <v>0</v>
      </c>
      <c r="L1249" s="52"/>
      <c r="M1249" s="52"/>
      <c r="N1249" s="52"/>
      <c r="O1249" s="52"/>
      <c r="P1249" s="52">
        <f t="shared" si="348"/>
        <v>0</v>
      </c>
      <c r="Q1249" s="74"/>
      <c r="R1249" s="75"/>
      <c r="S1249" s="83"/>
      <c r="T1249" s="84"/>
      <c r="U1249" s="84"/>
      <c r="X1249" s="2"/>
      <c r="Y1249" s="106"/>
    </row>
    <row r="1250" spans="1:25" ht="18.75" customHeight="1">
      <c r="A1250" s="7"/>
      <c r="B1250" s="206"/>
      <c r="C1250" s="87"/>
      <c r="D1250" s="19" t="s">
        <v>1738</v>
      </c>
      <c r="E1250" s="8"/>
      <c r="F1250" s="9" t="s">
        <v>1739</v>
      </c>
      <c r="G1250" s="7" t="s">
        <v>22</v>
      </c>
      <c r="H1250" s="15">
        <v>4</v>
      </c>
      <c r="I1250" s="82"/>
      <c r="J1250" s="52"/>
      <c r="K1250" s="52">
        <f t="shared" si="349"/>
        <v>0</v>
      </c>
      <c r="L1250" s="52"/>
      <c r="M1250" s="52"/>
      <c r="N1250" s="52"/>
      <c r="O1250" s="52"/>
      <c r="P1250" s="52">
        <f t="shared" si="348"/>
        <v>0</v>
      </c>
      <c r="Q1250" s="74"/>
      <c r="R1250" s="75"/>
      <c r="S1250" s="83"/>
      <c r="T1250" s="84"/>
      <c r="U1250" s="84"/>
      <c r="X1250" s="2"/>
      <c r="Y1250" s="106"/>
    </row>
    <row r="1251" spans="1:25" ht="18.75" customHeight="1">
      <c r="A1251" s="7"/>
      <c r="B1251" s="206"/>
      <c r="C1251" s="87"/>
      <c r="D1251" s="19" t="s">
        <v>1740</v>
      </c>
      <c r="E1251" s="8"/>
      <c r="F1251" s="9" t="s">
        <v>1741</v>
      </c>
      <c r="G1251" s="7" t="s">
        <v>22</v>
      </c>
      <c r="H1251" s="15">
        <v>1</v>
      </c>
      <c r="I1251" s="82"/>
      <c r="J1251" s="52"/>
      <c r="K1251" s="52">
        <f t="shared" si="349"/>
        <v>0</v>
      </c>
      <c r="L1251" s="52"/>
      <c r="M1251" s="52"/>
      <c r="N1251" s="52"/>
      <c r="O1251" s="52"/>
      <c r="P1251" s="52">
        <f t="shared" si="348"/>
        <v>0</v>
      </c>
      <c r="Q1251" s="74"/>
      <c r="R1251" s="75"/>
      <c r="S1251" s="83"/>
      <c r="T1251" s="84"/>
      <c r="U1251" s="84"/>
      <c r="X1251" s="2"/>
      <c r="Y1251" s="106"/>
    </row>
    <row r="1252" spans="1:25" ht="18.75" customHeight="1">
      <c r="A1252" s="7"/>
      <c r="B1252" s="206"/>
      <c r="C1252" s="87"/>
      <c r="D1252" s="19" t="s">
        <v>1742</v>
      </c>
      <c r="E1252" s="8"/>
      <c r="F1252" s="304" t="s">
        <v>1743</v>
      </c>
      <c r="G1252" s="7" t="s">
        <v>22</v>
      </c>
      <c r="H1252" s="15">
        <v>1</v>
      </c>
      <c r="I1252" s="82"/>
      <c r="J1252" s="52"/>
      <c r="K1252" s="52">
        <f>J1252*H1252</f>
        <v>0</v>
      </c>
      <c r="L1252" s="52"/>
      <c r="M1252" s="52"/>
      <c r="N1252" s="52"/>
      <c r="O1252" s="52"/>
      <c r="P1252" s="52">
        <f t="shared" si="348"/>
        <v>0</v>
      </c>
      <c r="Q1252" s="74"/>
      <c r="R1252" s="75"/>
      <c r="S1252" s="83"/>
      <c r="T1252" s="84"/>
      <c r="U1252" s="84"/>
      <c r="X1252" s="2"/>
      <c r="Y1252" s="106"/>
    </row>
    <row r="1253" spans="1:25" ht="18.75" customHeight="1">
      <c r="A1253" s="7"/>
      <c r="B1253" s="206"/>
      <c r="C1253" s="87"/>
      <c r="D1253" s="19" t="s">
        <v>1744</v>
      </c>
      <c r="E1253" s="8"/>
      <c r="F1253" s="305"/>
      <c r="G1253" s="7" t="s">
        <v>22</v>
      </c>
      <c r="H1253" s="15">
        <v>1</v>
      </c>
      <c r="I1253" s="82"/>
      <c r="J1253" s="52"/>
      <c r="K1253" s="52">
        <f t="shared" si="349"/>
        <v>0</v>
      </c>
      <c r="L1253" s="52"/>
      <c r="M1253" s="52"/>
      <c r="N1253" s="52"/>
      <c r="O1253" s="52"/>
      <c r="P1253" s="52">
        <f t="shared" si="348"/>
        <v>0</v>
      </c>
      <c r="Q1253" s="74"/>
      <c r="R1253" s="75"/>
      <c r="S1253" s="83"/>
      <c r="T1253" s="84"/>
      <c r="U1253" s="84"/>
      <c r="X1253" s="2"/>
      <c r="Y1253" s="106"/>
    </row>
    <row r="1254" spans="1:25" ht="18.75" customHeight="1">
      <c r="A1254" s="7"/>
      <c r="B1254" s="206"/>
      <c r="C1254" s="87"/>
      <c r="D1254" s="19" t="s">
        <v>1745</v>
      </c>
      <c r="E1254" s="8"/>
      <c r="F1254" s="306"/>
      <c r="G1254" s="7" t="s">
        <v>22</v>
      </c>
      <c r="H1254" s="15">
        <v>1</v>
      </c>
      <c r="I1254" s="82"/>
      <c r="J1254" s="52"/>
      <c r="K1254" s="52">
        <f t="shared" si="349"/>
        <v>0</v>
      </c>
      <c r="L1254" s="52"/>
      <c r="M1254" s="52"/>
      <c r="N1254" s="52"/>
      <c r="O1254" s="52"/>
      <c r="P1254" s="52">
        <f t="shared" si="348"/>
        <v>0</v>
      </c>
      <c r="Q1254" s="74"/>
      <c r="R1254" s="75"/>
      <c r="S1254" s="83"/>
      <c r="T1254" s="84"/>
      <c r="U1254" s="84"/>
      <c r="X1254" s="2"/>
      <c r="Y1254" s="106"/>
    </row>
    <row r="1255" spans="1:25" ht="18.75" customHeight="1">
      <c r="A1255" s="7"/>
      <c r="B1255" s="206"/>
      <c r="C1255" s="87"/>
      <c r="D1255" s="19" t="s">
        <v>1746</v>
      </c>
      <c r="E1255" s="8"/>
      <c r="F1255" s="9" t="s">
        <v>1747</v>
      </c>
      <c r="G1255" s="7" t="s">
        <v>22</v>
      </c>
      <c r="H1255" s="15">
        <v>1</v>
      </c>
      <c r="I1255" s="82"/>
      <c r="J1255" s="52"/>
      <c r="K1255" s="52">
        <f t="shared" si="349"/>
        <v>0</v>
      </c>
      <c r="L1255" s="52"/>
      <c r="M1255" s="52"/>
      <c r="N1255" s="52"/>
      <c r="O1255" s="52"/>
      <c r="P1255" s="52">
        <f t="shared" si="348"/>
        <v>0</v>
      </c>
      <c r="Q1255" s="74"/>
      <c r="R1255" s="75"/>
      <c r="S1255" s="83"/>
      <c r="T1255" s="84"/>
      <c r="U1255" s="84"/>
      <c r="X1255" s="2"/>
      <c r="Y1255" s="106"/>
    </row>
    <row r="1256" spans="1:25" ht="18.75" customHeight="1">
      <c r="A1256" s="7"/>
      <c r="B1256" s="206"/>
      <c r="C1256" s="87"/>
      <c r="D1256" s="19" t="s">
        <v>1748</v>
      </c>
      <c r="E1256" s="8"/>
      <c r="F1256" s="9" t="s">
        <v>1749</v>
      </c>
      <c r="G1256" s="7" t="s">
        <v>22</v>
      </c>
      <c r="H1256" s="15">
        <v>1</v>
      </c>
      <c r="I1256" s="82"/>
      <c r="J1256" s="52"/>
      <c r="K1256" s="52">
        <f t="shared" si="349"/>
        <v>0</v>
      </c>
      <c r="L1256" s="52"/>
      <c r="M1256" s="52"/>
      <c r="N1256" s="52"/>
      <c r="O1256" s="52"/>
      <c r="P1256" s="52">
        <f t="shared" si="348"/>
        <v>0</v>
      </c>
      <c r="Q1256" s="74"/>
      <c r="R1256" s="75"/>
      <c r="S1256" s="83"/>
      <c r="T1256" s="84"/>
      <c r="U1256" s="84"/>
      <c r="X1256" s="2"/>
      <c r="Y1256" s="106"/>
    </row>
    <row r="1257" spans="1:25" ht="18.75" customHeight="1">
      <c r="A1257" s="7"/>
      <c r="B1257" s="206"/>
      <c r="C1257" s="87"/>
      <c r="D1257" s="19" t="s">
        <v>1750</v>
      </c>
      <c r="E1257" s="8"/>
      <c r="F1257" s="9" t="s">
        <v>1751</v>
      </c>
      <c r="G1257" s="7" t="s">
        <v>22</v>
      </c>
      <c r="H1257" s="15">
        <v>3</v>
      </c>
      <c r="I1257" s="82"/>
      <c r="J1257" s="52"/>
      <c r="K1257" s="52">
        <f t="shared" si="349"/>
        <v>0</v>
      </c>
      <c r="L1257" s="52"/>
      <c r="M1257" s="52"/>
      <c r="N1257" s="52"/>
      <c r="O1257" s="52"/>
      <c r="P1257" s="52">
        <f t="shared" si="348"/>
        <v>0</v>
      </c>
      <c r="Q1257" s="74"/>
      <c r="R1257" s="75" t="s">
        <v>1752</v>
      </c>
      <c r="S1257" s="83"/>
      <c r="T1257" s="84"/>
      <c r="U1257" s="84"/>
      <c r="X1257" s="2"/>
      <c r="Y1257" s="106"/>
    </row>
    <row r="1258" spans="1:25" ht="18.75" customHeight="1">
      <c r="A1258" s="7"/>
      <c r="B1258" s="206"/>
      <c r="C1258" s="87"/>
      <c r="D1258" s="19" t="s">
        <v>1720</v>
      </c>
      <c r="E1258" s="8"/>
      <c r="F1258" s="9" t="s">
        <v>1753</v>
      </c>
      <c r="G1258" s="7" t="s">
        <v>22</v>
      </c>
      <c r="H1258" s="15">
        <v>1</v>
      </c>
      <c r="I1258" s="82"/>
      <c r="J1258" s="52"/>
      <c r="K1258" s="52">
        <f t="shared" si="349"/>
        <v>0</v>
      </c>
      <c r="L1258" s="52"/>
      <c r="M1258" s="52"/>
      <c r="N1258" s="52"/>
      <c r="O1258" s="52"/>
      <c r="P1258" s="52">
        <f t="shared" si="348"/>
        <v>0</v>
      </c>
      <c r="Q1258" s="74"/>
      <c r="R1258" s="75" t="s">
        <v>1752</v>
      </c>
      <c r="S1258" s="83"/>
      <c r="T1258" s="84"/>
      <c r="U1258" s="84"/>
      <c r="X1258" s="2"/>
      <c r="Y1258" s="106"/>
    </row>
    <row r="1259" spans="1:25" ht="18.75" customHeight="1">
      <c r="A1259" s="7"/>
      <c r="B1259" s="206"/>
      <c r="C1259" s="87"/>
      <c r="D1259" s="19" t="s">
        <v>1720</v>
      </c>
      <c r="E1259" s="8"/>
      <c r="F1259" s="9" t="s">
        <v>1722</v>
      </c>
      <c r="G1259" s="7" t="s">
        <v>22</v>
      </c>
      <c r="H1259" s="15">
        <v>1</v>
      </c>
      <c r="I1259" s="82"/>
      <c r="J1259" s="52"/>
      <c r="K1259" s="52">
        <f t="shared" si="349"/>
        <v>0</v>
      </c>
      <c r="L1259" s="52"/>
      <c r="M1259" s="52"/>
      <c r="N1259" s="52"/>
      <c r="O1259" s="52"/>
      <c r="P1259" s="52">
        <f t="shared" si="348"/>
        <v>0</v>
      </c>
      <c r="Q1259" s="74"/>
      <c r="R1259" s="75"/>
      <c r="S1259" s="83"/>
      <c r="T1259" s="84"/>
      <c r="U1259" s="84"/>
      <c r="X1259" s="2"/>
      <c r="Y1259" s="106"/>
    </row>
    <row r="1260" spans="1:25" ht="18.75" customHeight="1">
      <c r="A1260" s="7"/>
      <c r="B1260" s="206"/>
      <c r="C1260" s="87"/>
      <c r="D1260" s="19" t="s">
        <v>1754</v>
      </c>
      <c r="E1260" s="8"/>
      <c r="F1260" s="9" t="s">
        <v>1755</v>
      </c>
      <c r="G1260" s="7" t="s">
        <v>22</v>
      </c>
      <c r="H1260" s="15">
        <v>1</v>
      </c>
      <c r="I1260" s="82"/>
      <c r="J1260" s="52"/>
      <c r="K1260" s="52">
        <f t="shared" si="349"/>
        <v>0</v>
      </c>
      <c r="L1260" s="52"/>
      <c r="M1260" s="52"/>
      <c r="N1260" s="52"/>
      <c r="O1260" s="52"/>
      <c r="P1260" s="52">
        <f t="shared" si="348"/>
        <v>0</v>
      </c>
      <c r="Q1260" s="74"/>
      <c r="R1260" s="75"/>
      <c r="S1260" s="83"/>
      <c r="T1260" s="84"/>
      <c r="U1260" s="84"/>
      <c r="X1260" s="2"/>
      <c r="Y1260" s="106"/>
    </row>
    <row r="1261" spans="1:25" ht="18.75" customHeight="1">
      <c r="A1261" s="7"/>
      <c r="B1261" s="206"/>
      <c r="C1261" s="87"/>
      <c r="D1261" s="19" t="s">
        <v>1756</v>
      </c>
      <c r="E1261" s="8"/>
      <c r="F1261" s="9" t="s">
        <v>1757</v>
      </c>
      <c r="G1261" s="7" t="s">
        <v>22</v>
      </c>
      <c r="H1261" s="15">
        <v>1</v>
      </c>
      <c r="I1261" s="82"/>
      <c r="J1261" s="52"/>
      <c r="K1261" s="52">
        <f t="shared" si="349"/>
        <v>0</v>
      </c>
      <c r="L1261" s="52"/>
      <c r="M1261" s="52"/>
      <c r="N1261" s="52"/>
      <c r="O1261" s="52"/>
      <c r="P1261" s="52">
        <f t="shared" si="348"/>
        <v>0</v>
      </c>
      <c r="Q1261" s="74"/>
      <c r="R1261" s="75"/>
      <c r="S1261" s="83"/>
      <c r="T1261" s="84"/>
      <c r="U1261" s="84"/>
      <c r="X1261" s="2"/>
      <c r="Y1261" s="106"/>
    </row>
    <row r="1262" spans="1:25" ht="36" customHeight="1">
      <c r="A1262" s="7"/>
      <c r="B1262" s="206"/>
      <c r="C1262" s="87"/>
      <c r="D1262" s="19" t="s">
        <v>1758</v>
      </c>
      <c r="E1262" s="8"/>
      <c r="F1262" s="9" t="s">
        <v>1759</v>
      </c>
      <c r="G1262" s="7" t="s">
        <v>22</v>
      </c>
      <c r="H1262" s="15">
        <v>1</v>
      </c>
      <c r="I1262" s="82"/>
      <c r="J1262" s="52"/>
      <c r="K1262" s="52">
        <f t="shared" si="349"/>
        <v>0</v>
      </c>
      <c r="L1262" s="52"/>
      <c r="M1262" s="52"/>
      <c r="N1262" s="52"/>
      <c r="O1262" s="52"/>
      <c r="P1262" s="52">
        <f t="shared" si="348"/>
        <v>0</v>
      </c>
      <c r="Q1262" s="74"/>
      <c r="R1262" s="75" t="s">
        <v>1760</v>
      </c>
      <c r="S1262" s="83"/>
      <c r="T1262" s="84"/>
      <c r="U1262" s="84"/>
      <c r="X1262" s="2"/>
      <c r="Y1262" s="106"/>
    </row>
    <row r="1263" spans="1:25" ht="63.75" customHeight="1">
      <c r="A1263" s="7"/>
      <c r="B1263" s="206"/>
      <c r="C1263" s="87"/>
      <c r="D1263" s="19" t="s">
        <v>1761</v>
      </c>
      <c r="E1263" s="8"/>
      <c r="F1263" s="9" t="s">
        <v>1762</v>
      </c>
      <c r="G1263" s="7" t="s">
        <v>22</v>
      </c>
      <c r="H1263" s="15">
        <v>1</v>
      </c>
      <c r="I1263" s="82"/>
      <c r="J1263" s="52"/>
      <c r="K1263" s="52">
        <f t="shared" si="349"/>
        <v>0</v>
      </c>
      <c r="L1263" s="52"/>
      <c r="M1263" s="52"/>
      <c r="N1263" s="52"/>
      <c r="O1263" s="52"/>
      <c r="P1263" s="52">
        <f t="shared" si="348"/>
        <v>0</v>
      </c>
      <c r="Q1263" s="74"/>
      <c r="R1263" s="75" t="s">
        <v>1763</v>
      </c>
      <c r="S1263" s="83"/>
      <c r="T1263" s="84"/>
      <c r="U1263" s="84"/>
      <c r="X1263" s="2"/>
      <c r="Y1263" s="106"/>
    </row>
    <row r="1264" spans="1:25" ht="18.75" customHeight="1">
      <c r="A1264" s="7"/>
      <c r="B1264" s="206"/>
      <c r="C1264" s="87"/>
      <c r="D1264" s="19" t="s">
        <v>1746</v>
      </c>
      <c r="E1264" s="8"/>
      <c r="F1264" s="9" t="s">
        <v>1747</v>
      </c>
      <c r="G1264" s="7" t="s">
        <v>22</v>
      </c>
      <c r="H1264" s="15">
        <v>5</v>
      </c>
      <c r="I1264" s="82"/>
      <c r="J1264" s="52"/>
      <c r="K1264" s="52">
        <f t="shared" si="349"/>
        <v>0</v>
      </c>
      <c r="L1264" s="52"/>
      <c r="M1264" s="52"/>
      <c r="N1264" s="52"/>
      <c r="O1264" s="52"/>
      <c r="P1264" s="52"/>
      <c r="Q1264" s="74"/>
      <c r="R1264" s="75"/>
      <c r="S1264" s="83"/>
      <c r="T1264" s="84"/>
      <c r="U1264" s="84"/>
      <c r="X1264" s="2"/>
      <c r="Y1264" s="106"/>
    </row>
    <row r="1265" spans="1:26" s="96" customFormat="1" ht="18.75" customHeight="1">
      <c r="A1265" s="89"/>
      <c r="B1265" s="210"/>
      <c r="C1265" s="37" t="s">
        <v>18</v>
      </c>
      <c r="D1265" s="90"/>
      <c r="E1265" s="38"/>
      <c r="F1265" s="39"/>
      <c r="G1265" s="40"/>
      <c r="H1265" s="91"/>
      <c r="I1265" s="82"/>
      <c r="J1265" s="92"/>
      <c r="K1265" s="92">
        <f>SUM(K1236:K1264)</f>
        <v>0</v>
      </c>
      <c r="L1265" s="92"/>
      <c r="M1265" s="92">
        <f>SUM(M1236:M1264)</f>
        <v>0</v>
      </c>
      <c r="N1265" s="92"/>
      <c r="O1265" s="92">
        <f>SUM(O1236:O1264)</f>
        <v>0</v>
      </c>
      <c r="P1265" s="92">
        <f>SUM(P1236:P1264)</f>
        <v>0</v>
      </c>
      <c r="Q1265" s="93"/>
      <c r="R1265" s="94"/>
      <c r="S1265" s="95"/>
      <c r="T1265" s="85"/>
      <c r="U1265" s="85"/>
      <c r="W1265" s="1"/>
      <c r="X1265" s="105"/>
      <c r="Y1265" s="97"/>
      <c r="Z1265" s="191"/>
    </row>
    <row r="1266" spans="1:26" ht="18.75" customHeight="1">
      <c r="A1266" s="184">
        <v>10</v>
      </c>
      <c r="B1266" s="264"/>
      <c r="C1266" s="188"/>
      <c r="D1266" s="189" t="s">
        <v>1515</v>
      </c>
      <c r="E1266" s="8"/>
      <c r="F1266" s="17"/>
      <c r="G1266" s="7"/>
      <c r="H1266" s="15"/>
      <c r="I1266" s="82" t="str">
        <f t="shared" ref="I1266" si="350">CONCATENATE(D1266,F1266,G1266)</f>
        <v>키오스크공사</v>
      </c>
      <c r="J1266" s="52"/>
      <c r="K1266" s="52"/>
      <c r="L1266" s="52"/>
      <c r="M1266" s="52"/>
      <c r="N1266" s="52"/>
      <c r="O1266" s="52"/>
      <c r="P1266" s="52">
        <f t="shared" ref="P1266:P1268" si="351">SUM(K1266,M1266,O1266)</f>
        <v>0</v>
      </c>
      <c r="Q1266" s="74"/>
      <c r="R1266" s="75"/>
      <c r="S1266" s="83"/>
      <c r="T1266" s="84"/>
      <c r="U1266" s="85"/>
      <c r="X1266" s="105"/>
      <c r="Y1266" s="78"/>
    </row>
    <row r="1267" spans="1:26" ht="18.75" customHeight="1">
      <c r="A1267" s="7"/>
      <c r="B1267" s="206"/>
      <c r="C1267" s="87"/>
      <c r="D1267" s="19" t="s">
        <v>1764</v>
      </c>
      <c r="E1267" s="8"/>
      <c r="F1267" s="9" t="s">
        <v>1765</v>
      </c>
      <c r="G1267" s="7" t="s">
        <v>22</v>
      </c>
      <c r="H1267" s="15">
        <v>4</v>
      </c>
      <c r="I1267" s="82">
        <v>4500000</v>
      </c>
      <c r="J1267" s="52"/>
      <c r="K1267" s="52">
        <f>J1267*H1267</f>
        <v>0</v>
      </c>
      <c r="L1267" s="52"/>
      <c r="M1267" s="52"/>
      <c r="N1267" s="52"/>
      <c r="O1267" s="52"/>
      <c r="P1267" s="52">
        <f t="shared" si="351"/>
        <v>0</v>
      </c>
      <c r="Q1267" s="74"/>
      <c r="R1267" s="75"/>
      <c r="S1267" s="83"/>
      <c r="T1267" s="84"/>
      <c r="U1267" s="84"/>
      <c r="X1267" s="2"/>
      <c r="Y1267" s="106"/>
    </row>
    <row r="1268" spans="1:26" ht="18.75" customHeight="1">
      <c r="A1268" s="7"/>
      <c r="B1268" s="206"/>
      <c r="C1268" s="87"/>
      <c r="D1268" s="19" t="s">
        <v>1766</v>
      </c>
      <c r="E1268" s="8"/>
      <c r="F1268" s="9" t="s">
        <v>1715</v>
      </c>
      <c r="G1268" s="7" t="s">
        <v>22</v>
      </c>
      <c r="H1268" s="15">
        <v>4</v>
      </c>
      <c r="I1268" s="82"/>
      <c r="J1268" s="52"/>
      <c r="K1268" s="52"/>
      <c r="L1268" s="52"/>
      <c r="M1268" s="52">
        <f>L1268*H1268</f>
        <v>0</v>
      </c>
      <c r="N1268" s="52"/>
      <c r="O1268" s="52">
        <f>N1268*H1268</f>
        <v>0</v>
      </c>
      <c r="P1268" s="52">
        <f t="shared" si="351"/>
        <v>0</v>
      </c>
      <c r="Q1268" s="74"/>
      <c r="R1268" s="75"/>
      <c r="S1268" s="83"/>
      <c r="T1268" s="84"/>
      <c r="U1268" s="84"/>
      <c r="X1268" s="2"/>
      <c r="Y1268" s="106"/>
    </row>
    <row r="1269" spans="1:26" s="96" customFormat="1" ht="18.75" customHeight="1">
      <c r="A1269" s="89"/>
      <c r="B1269" s="210"/>
      <c r="C1269" s="37" t="s">
        <v>18</v>
      </c>
      <c r="D1269" s="90"/>
      <c r="E1269" s="38"/>
      <c r="F1269" s="39"/>
      <c r="G1269" s="40"/>
      <c r="H1269" s="91"/>
      <c r="I1269" s="82"/>
      <c r="J1269" s="92"/>
      <c r="K1269" s="92">
        <f>SUM(K1267:K1268)</f>
        <v>0</v>
      </c>
      <c r="L1269" s="92"/>
      <c r="M1269" s="92">
        <f>SUM(M1267:M1268)</f>
        <v>0</v>
      </c>
      <c r="N1269" s="92"/>
      <c r="O1269" s="92">
        <f>SUM(O1267:O1268)</f>
        <v>0</v>
      </c>
      <c r="P1269" s="92">
        <f>SUM(P1267:P1268)</f>
        <v>0</v>
      </c>
      <c r="Q1269" s="93"/>
      <c r="R1269" s="94"/>
      <c r="S1269" s="95"/>
      <c r="T1269" s="85"/>
      <c r="U1269" s="85"/>
      <c r="W1269" s="1"/>
      <c r="X1269" s="105"/>
      <c r="Y1269" s="97"/>
      <c r="Z1269" s="191"/>
    </row>
    <row r="1270" spans="1:26" ht="18.75" customHeight="1">
      <c r="A1270" s="7"/>
      <c r="B1270" s="206"/>
      <c r="C1270" s="87"/>
      <c r="D1270" s="19"/>
      <c r="E1270" s="8"/>
      <c r="F1270" s="9"/>
      <c r="G1270" s="7"/>
      <c r="H1270" s="15"/>
      <c r="I1270" s="82"/>
      <c r="J1270" s="52"/>
      <c r="K1270" s="52"/>
      <c r="L1270" s="52"/>
      <c r="M1270" s="52"/>
      <c r="N1270" s="52"/>
      <c r="O1270" s="52"/>
      <c r="P1270" s="52"/>
      <c r="Q1270" s="74"/>
      <c r="R1270" s="75"/>
      <c r="S1270" s="83"/>
      <c r="T1270" s="84"/>
      <c r="U1270" s="84"/>
      <c r="X1270" s="2"/>
      <c r="Y1270" s="106"/>
    </row>
    <row r="1271" spans="1:26" ht="18.75" customHeight="1">
      <c r="A1271" s="7"/>
      <c r="B1271" s="206"/>
      <c r="C1271" s="87"/>
      <c r="D1271" s="19"/>
      <c r="E1271" s="8"/>
      <c r="F1271" s="9"/>
      <c r="G1271" s="7"/>
      <c r="H1271" s="15"/>
      <c r="I1271" s="82"/>
      <c r="J1271" s="52"/>
      <c r="K1271" s="52"/>
      <c r="L1271" s="52"/>
      <c r="M1271" s="52"/>
      <c r="N1271" s="52"/>
      <c r="O1271" s="52"/>
      <c r="P1271" s="52"/>
      <c r="Q1271" s="74"/>
      <c r="R1271" s="75"/>
      <c r="S1271" s="83"/>
      <c r="T1271" s="84"/>
      <c r="U1271" s="84"/>
      <c r="X1271" s="2"/>
      <c r="Y1271" s="106"/>
    </row>
    <row r="1272" spans="1:26" ht="18.75" customHeight="1">
      <c r="A1272" s="7"/>
      <c r="B1272" s="206"/>
      <c r="C1272" s="87"/>
      <c r="D1272" s="19"/>
      <c r="E1272" s="8"/>
      <c r="F1272" s="9"/>
      <c r="G1272" s="7"/>
      <c r="H1272" s="15"/>
      <c r="I1272" s="82"/>
      <c r="J1272" s="52"/>
      <c r="K1272" s="52"/>
      <c r="L1272" s="52"/>
      <c r="M1272" s="52"/>
      <c r="N1272" s="52"/>
      <c r="O1272" s="52"/>
      <c r="P1272" s="52"/>
      <c r="Q1272" s="74"/>
      <c r="R1272" s="75"/>
      <c r="S1272" s="83"/>
      <c r="T1272" s="84"/>
      <c r="U1272" s="84"/>
      <c r="X1272" s="2"/>
      <c r="Y1272" s="106"/>
    </row>
    <row r="1273" spans="1:26" ht="18.75" customHeight="1">
      <c r="A1273" s="7"/>
      <c r="B1273" s="206"/>
      <c r="C1273" s="87"/>
      <c r="D1273" s="19"/>
      <c r="E1273" s="8"/>
      <c r="F1273" s="9"/>
      <c r="G1273" s="7"/>
      <c r="H1273" s="15"/>
      <c r="I1273" s="82"/>
      <c r="J1273" s="52"/>
      <c r="K1273" s="52"/>
      <c r="L1273" s="52"/>
      <c r="M1273" s="52"/>
      <c r="N1273" s="52"/>
      <c r="O1273" s="52"/>
      <c r="P1273" s="52"/>
      <c r="Q1273" s="74"/>
      <c r="R1273" s="75"/>
      <c r="S1273" s="83"/>
      <c r="T1273" s="84"/>
      <c r="U1273" s="84"/>
      <c r="X1273" s="2"/>
      <c r="Y1273" s="106"/>
    </row>
    <row r="1274" spans="1:26" ht="18.75" customHeight="1">
      <c r="A1274" s="7"/>
      <c r="B1274" s="206"/>
      <c r="C1274" s="87"/>
      <c r="D1274" s="19"/>
      <c r="E1274" s="8"/>
      <c r="F1274" s="9"/>
      <c r="G1274" s="7"/>
      <c r="H1274" s="15"/>
      <c r="I1274" s="82"/>
      <c r="J1274" s="52"/>
      <c r="K1274" s="52"/>
      <c r="L1274" s="52"/>
      <c r="M1274" s="52"/>
      <c r="N1274" s="52"/>
      <c r="O1274" s="52"/>
      <c r="P1274" s="52"/>
      <c r="Q1274" s="74"/>
      <c r="R1274" s="75"/>
      <c r="S1274" s="83"/>
      <c r="T1274" s="84"/>
      <c r="U1274" s="84"/>
      <c r="X1274" s="2"/>
      <c r="Y1274" s="106"/>
    </row>
    <row r="1275" spans="1:26" ht="18.75" customHeight="1">
      <c r="A1275" s="7"/>
      <c r="B1275" s="206"/>
      <c r="C1275" s="87"/>
      <c r="D1275" s="19"/>
      <c r="E1275" s="8"/>
      <c r="F1275" s="9"/>
      <c r="G1275" s="7"/>
      <c r="H1275" s="15"/>
      <c r="I1275" s="82"/>
      <c r="J1275" s="52"/>
      <c r="K1275" s="52"/>
      <c r="L1275" s="52"/>
      <c r="M1275" s="52"/>
      <c r="N1275" s="52"/>
      <c r="O1275" s="52"/>
      <c r="P1275" s="52"/>
      <c r="Q1275" s="74"/>
      <c r="R1275" s="75"/>
      <c r="S1275" s="83"/>
      <c r="T1275" s="84"/>
      <c r="U1275" s="84"/>
      <c r="X1275" s="2"/>
      <c r="Y1275" s="106"/>
    </row>
    <row r="1276" spans="1:26" ht="18.75" customHeight="1">
      <c r="A1276" s="7"/>
      <c r="B1276" s="206"/>
      <c r="C1276" s="87"/>
      <c r="D1276" s="19"/>
      <c r="E1276" s="8"/>
      <c r="F1276" s="9"/>
      <c r="G1276" s="7"/>
      <c r="H1276" s="15"/>
      <c r="I1276" s="82"/>
      <c r="J1276" s="52"/>
      <c r="K1276" s="52"/>
      <c r="L1276" s="52"/>
      <c r="M1276" s="52"/>
      <c r="N1276" s="52"/>
      <c r="O1276" s="52"/>
      <c r="P1276" s="52"/>
      <c r="Q1276" s="74"/>
      <c r="R1276" s="75"/>
      <c r="S1276" s="83"/>
      <c r="T1276" s="84"/>
      <c r="U1276" s="84"/>
      <c r="X1276" s="2"/>
      <c r="Y1276" s="106"/>
    </row>
    <row r="1277" spans="1:26" ht="18.75" customHeight="1">
      <c r="A1277" s="7"/>
      <c r="B1277" s="206"/>
      <c r="C1277" s="87"/>
      <c r="D1277" s="19"/>
      <c r="E1277" s="8"/>
      <c r="F1277" s="9"/>
      <c r="G1277" s="7"/>
      <c r="H1277" s="15"/>
      <c r="I1277" s="82"/>
      <c r="J1277" s="52"/>
      <c r="K1277" s="52"/>
      <c r="L1277" s="52"/>
      <c r="M1277" s="52"/>
      <c r="N1277" s="52"/>
      <c r="O1277" s="52"/>
      <c r="P1277" s="52"/>
      <c r="Q1277" s="74"/>
      <c r="R1277" s="75"/>
      <c r="S1277" s="83"/>
      <c r="T1277" s="84"/>
      <c r="U1277" s="84"/>
      <c r="X1277" s="2"/>
      <c r="Y1277" s="106"/>
    </row>
    <row r="1278" spans="1:26" ht="18.75" customHeight="1">
      <c r="A1278" s="7"/>
      <c r="B1278" s="206"/>
      <c r="C1278" s="87"/>
      <c r="D1278" s="19"/>
      <c r="E1278" s="8"/>
      <c r="F1278" s="9"/>
      <c r="G1278" s="7"/>
      <c r="H1278" s="15"/>
      <c r="I1278" s="82"/>
      <c r="J1278" s="52"/>
      <c r="K1278" s="52"/>
      <c r="L1278" s="52"/>
      <c r="M1278" s="52"/>
      <c r="N1278" s="52"/>
      <c r="O1278" s="52"/>
      <c r="P1278" s="52"/>
      <c r="Q1278" s="74"/>
      <c r="R1278" s="75"/>
      <c r="S1278" s="83"/>
      <c r="T1278" s="84"/>
      <c r="U1278" s="84"/>
      <c r="X1278" s="2"/>
      <c r="Y1278" s="106"/>
    </row>
    <row r="1279" spans="1:26" ht="18.75" customHeight="1">
      <c r="A1279" s="7"/>
      <c r="B1279" s="206"/>
      <c r="C1279" s="87"/>
      <c r="D1279" s="19"/>
      <c r="E1279" s="8"/>
      <c r="F1279" s="9"/>
      <c r="G1279" s="7"/>
      <c r="H1279" s="15"/>
      <c r="I1279" s="82"/>
      <c r="J1279" s="52"/>
      <c r="K1279" s="52"/>
      <c r="L1279" s="52"/>
      <c r="M1279" s="52"/>
      <c r="N1279" s="52"/>
      <c r="O1279" s="52"/>
      <c r="P1279" s="52"/>
      <c r="Q1279" s="74"/>
      <c r="R1279" s="75"/>
      <c r="S1279" s="83"/>
      <c r="T1279" s="84"/>
      <c r="U1279" s="84"/>
      <c r="X1279" s="2"/>
      <c r="Y1279" s="106"/>
    </row>
    <row r="1280" spans="1:26" ht="18.75" customHeight="1">
      <c r="A1280" s="7"/>
      <c r="B1280" s="206"/>
      <c r="C1280" s="87"/>
      <c r="D1280" s="19"/>
      <c r="E1280" s="8"/>
      <c r="F1280" s="9"/>
      <c r="G1280" s="7"/>
      <c r="H1280" s="15"/>
      <c r="I1280" s="82"/>
      <c r="J1280" s="52"/>
      <c r="K1280" s="52"/>
      <c r="L1280" s="52"/>
      <c r="M1280" s="52"/>
      <c r="N1280" s="52"/>
      <c r="O1280" s="52"/>
      <c r="P1280" s="52"/>
      <c r="Q1280" s="74"/>
      <c r="R1280" s="75"/>
      <c r="S1280" s="83"/>
      <c r="T1280" s="84"/>
      <c r="U1280" s="84"/>
      <c r="X1280" s="2"/>
      <c r="Y1280" s="106"/>
    </row>
    <row r="1281" spans="1:25" ht="18.75" customHeight="1">
      <c r="A1281" s="7"/>
      <c r="B1281" s="206"/>
      <c r="C1281" s="87"/>
      <c r="D1281" s="19"/>
      <c r="E1281" s="8"/>
      <c r="F1281" s="9"/>
      <c r="G1281" s="7"/>
      <c r="H1281" s="15"/>
      <c r="I1281" s="82"/>
      <c r="J1281" s="52"/>
      <c r="K1281" s="52"/>
      <c r="L1281" s="52"/>
      <c r="M1281" s="52"/>
      <c r="N1281" s="52"/>
      <c r="O1281" s="52"/>
      <c r="P1281" s="52"/>
      <c r="Q1281" s="74"/>
      <c r="R1281" s="75"/>
      <c r="S1281" s="83"/>
      <c r="T1281" s="84"/>
      <c r="U1281" s="84"/>
      <c r="X1281" s="2"/>
      <c r="Y1281" s="106"/>
    </row>
    <row r="1282" spans="1:25" ht="18.75" customHeight="1">
      <c r="A1282" s="7"/>
      <c r="B1282" s="206"/>
      <c r="C1282" s="87"/>
      <c r="D1282" s="19"/>
      <c r="E1282" s="8"/>
      <c r="F1282" s="9"/>
      <c r="G1282" s="7"/>
      <c r="H1282" s="15"/>
      <c r="I1282" s="82"/>
      <c r="J1282" s="52"/>
      <c r="K1282" s="52"/>
      <c r="L1282" s="52"/>
      <c r="M1282" s="52"/>
      <c r="N1282" s="52"/>
      <c r="O1282" s="52"/>
      <c r="P1282" s="52"/>
      <c r="Q1282" s="74"/>
      <c r="R1282" s="75"/>
      <c r="S1282" s="83"/>
      <c r="T1282" s="84"/>
      <c r="U1282" s="84"/>
      <c r="X1282" s="2"/>
      <c r="Y1282" s="106"/>
    </row>
    <row r="1283" spans="1:25" ht="18.75" customHeight="1">
      <c r="A1283" s="7"/>
      <c r="B1283" s="206"/>
      <c r="C1283" s="87"/>
      <c r="D1283" s="19"/>
      <c r="E1283" s="8"/>
      <c r="F1283" s="9"/>
      <c r="G1283" s="7"/>
      <c r="H1283" s="15"/>
      <c r="I1283" s="82"/>
      <c r="J1283" s="52"/>
      <c r="K1283" s="52"/>
      <c r="L1283" s="52"/>
      <c r="M1283" s="52"/>
      <c r="N1283" s="52"/>
      <c r="O1283" s="52"/>
      <c r="P1283" s="52"/>
      <c r="Q1283" s="74"/>
      <c r="R1283" s="75"/>
      <c r="S1283" s="83"/>
      <c r="T1283" s="84"/>
      <c r="U1283" s="84"/>
      <c r="X1283" s="2"/>
      <c r="Y1283" s="106"/>
    </row>
    <row r="1284" spans="1:25" ht="18.75" customHeight="1">
      <c r="A1284" s="7"/>
      <c r="B1284" s="206"/>
      <c r="C1284" s="87"/>
      <c r="D1284" s="19"/>
      <c r="E1284" s="8"/>
      <c r="F1284" s="9"/>
      <c r="G1284" s="7"/>
      <c r="H1284" s="15"/>
      <c r="I1284" s="82"/>
      <c r="J1284" s="52"/>
      <c r="K1284" s="52"/>
      <c r="L1284" s="52"/>
      <c r="M1284" s="52"/>
      <c r="N1284" s="52"/>
      <c r="O1284" s="52"/>
      <c r="P1284" s="52"/>
      <c r="Q1284" s="74"/>
      <c r="R1284" s="75"/>
      <c r="S1284" s="83"/>
      <c r="T1284" s="84"/>
      <c r="U1284" s="84"/>
      <c r="X1284" s="2"/>
      <c r="Y1284" s="106"/>
    </row>
    <row r="1285" spans="1:25" ht="18.75" customHeight="1">
      <c r="A1285" s="7"/>
      <c r="B1285" s="206"/>
      <c r="C1285" s="87"/>
      <c r="D1285" s="19"/>
      <c r="E1285" s="8"/>
      <c r="F1285" s="9"/>
      <c r="G1285" s="7"/>
      <c r="H1285" s="15"/>
      <c r="I1285" s="82"/>
      <c r="J1285" s="52"/>
      <c r="K1285" s="52"/>
      <c r="L1285" s="52"/>
      <c r="M1285" s="52"/>
      <c r="N1285" s="52"/>
      <c r="O1285" s="52"/>
      <c r="P1285" s="52"/>
      <c r="Q1285" s="74"/>
      <c r="R1285" s="75"/>
      <c r="S1285" s="83"/>
      <c r="T1285" s="84"/>
      <c r="U1285" s="84"/>
      <c r="X1285" s="2"/>
      <c r="Y1285" s="106"/>
    </row>
    <row r="1286" spans="1:25" ht="18.75" customHeight="1">
      <c r="A1286" s="7"/>
      <c r="B1286" s="206"/>
      <c r="C1286" s="87"/>
      <c r="D1286" s="19"/>
      <c r="E1286" s="8"/>
      <c r="F1286" s="9"/>
      <c r="G1286" s="7"/>
      <c r="H1286" s="15"/>
      <c r="I1286" s="82"/>
      <c r="J1286" s="52"/>
      <c r="K1286" s="52"/>
      <c r="L1286" s="52"/>
      <c r="M1286" s="52"/>
      <c r="N1286" s="52"/>
      <c r="O1286" s="52"/>
      <c r="P1286" s="52"/>
      <c r="Q1286" s="74"/>
      <c r="R1286" s="75"/>
      <c r="S1286" s="83"/>
      <c r="T1286" s="84"/>
      <c r="U1286" s="84"/>
      <c r="X1286" s="2"/>
      <c r="Y1286" s="106"/>
    </row>
    <row r="1287" spans="1:25" ht="18.75" customHeight="1">
      <c r="A1287" s="7"/>
      <c r="B1287" s="206"/>
      <c r="C1287" s="87"/>
      <c r="D1287" s="19"/>
      <c r="E1287" s="8"/>
      <c r="F1287" s="9"/>
      <c r="G1287" s="7"/>
      <c r="H1287" s="15"/>
      <c r="I1287" s="82"/>
      <c r="J1287" s="52"/>
      <c r="K1287" s="52"/>
      <c r="L1287" s="52"/>
      <c r="M1287" s="52"/>
      <c r="N1287" s="52"/>
      <c r="O1287" s="52"/>
      <c r="P1287" s="52"/>
      <c r="Q1287" s="74"/>
      <c r="R1287" s="75"/>
      <c r="S1287" s="83"/>
      <c r="T1287" s="84"/>
      <c r="U1287" s="84"/>
      <c r="X1287" s="2"/>
      <c r="Y1287" s="106"/>
    </row>
    <row r="1288" spans="1:25" ht="18.75" customHeight="1">
      <c r="A1288" s="7"/>
      <c r="B1288" s="206"/>
      <c r="C1288" s="87"/>
      <c r="D1288" s="19"/>
      <c r="E1288" s="8"/>
      <c r="F1288" s="9"/>
      <c r="G1288" s="7"/>
      <c r="H1288" s="15"/>
      <c r="I1288" s="82"/>
      <c r="J1288" s="52"/>
      <c r="K1288" s="52"/>
      <c r="L1288" s="52"/>
      <c r="M1288" s="52"/>
      <c r="N1288" s="52"/>
      <c r="O1288" s="52"/>
      <c r="P1288" s="52"/>
      <c r="Q1288" s="74"/>
      <c r="R1288" s="75"/>
      <c r="S1288" s="83"/>
      <c r="T1288" s="84"/>
      <c r="U1288" s="84"/>
      <c r="X1288" s="2"/>
      <c r="Y1288" s="106"/>
    </row>
    <row r="1289" spans="1:25" ht="18.75" customHeight="1">
      <c r="A1289" s="7"/>
      <c r="B1289" s="206"/>
      <c r="C1289" s="87"/>
      <c r="D1289" s="19"/>
      <c r="E1289" s="8"/>
      <c r="F1289" s="9"/>
      <c r="G1289" s="7"/>
      <c r="H1289" s="15"/>
      <c r="I1289" s="82"/>
      <c r="J1289" s="52"/>
      <c r="K1289" s="52"/>
      <c r="L1289" s="52"/>
      <c r="M1289" s="52"/>
      <c r="N1289" s="52"/>
      <c r="O1289" s="52"/>
      <c r="P1289" s="52"/>
      <c r="Q1289" s="74"/>
      <c r="R1289" s="75"/>
      <c r="S1289" s="83"/>
      <c r="T1289" s="84"/>
      <c r="U1289" s="84"/>
      <c r="X1289" s="2"/>
      <c r="Y1289" s="106"/>
    </row>
    <row r="1290" spans="1:25" ht="18.75" customHeight="1">
      <c r="A1290" s="7"/>
      <c r="B1290" s="206"/>
      <c r="C1290" s="87"/>
      <c r="D1290" s="19"/>
      <c r="E1290" s="8"/>
      <c r="F1290" s="9"/>
      <c r="G1290" s="7"/>
      <c r="H1290" s="15"/>
      <c r="I1290" s="82"/>
      <c r="J1290" s="52"/>
      <c r="K1290" s="52"/>
      <c r="L1290" s="52"/>
      <c r="M1290" s="52"/>
      <c r="N1290" s="52"/>
      <c r="O1290" s="52"/>
      <c r="P1290" s="52"/>
      <c r="Q1290" s="74"/>
      <c r="R1290" s="75"/>
      <c r="S1290" s="83"/>
      <c r="T1290" s="84"/>
      <c r="U1290" s="84"/>
      <c r="X1290" s="2"/>
      <c r="Y1290" s="106"/>
    </row>
    <row r="1291" spans="1:25" ht="18.75" customHeight="1">
      <c r="A1291" s="7"/>
      <c r="B1291" s="206"/>
      <c r="C1291" s="87"/>
      <c r="D1291" s="19"/>
      <c r="E1291" s="8"/>
      <c r="F1291" s="9"/>
      <c r="G1291" s="7"/>
      <c r="H1291" s="15"/>
      <c r="I1291" s="82"/>
      <c r="J1291" s="52"/>
      <c r="K1291" s="52"/>
      <c r="L1291" s="52"/>
      <c r="M1291" s="52"/>
      <c r="N1291" s="52"/>
      <c r="O1291" s="52"/>
      <c r="P1291" s="52"/>
      <c r="Q1291" s="74"/>
      <c r="R1291" s="75"/>
      <c r="S1291" s="83"/>
      <c r="T1291" s="84"/>
      <c r="U1291" s="84"/>
      <c r="X1291" s="2"/>
      <c r="Y1291" s="106"/>
    </row>
    <row r="1292" spans="1:25" ht="18.75" customHeight="1">
      <c r="A1292" s="7"/>
      <c r="B1292" s="206"/>
      <c r="C1292" s="87"/>
      <c r="D1292" s="19"/>
      <c r="E1292" s="8"/>
      <c r="F1292" s="9"/>
      <c r="G1292" s="7"/>
      <c r="H1292" s="15"/>
      <c r="I1292" s="82"/>
      <c r="J1292" s="52"/>
      <c r="K1292" s="52"/>
      <c r="L1292" s="52"/>
      <c r="M1292" s="52"/>
      <c r="N1292" s="52"/>
      <c r="O1292" s="52"/>
      <c r="P1292" s="52"/>
      <c r="Q1292" s="74"/>
      <c r="R1292" s="75"/>
      <c r="S1292" s="83"/>
      <c r="T1292" s="84"/>
      <c r="U1292" s="84"/>
      <c r="X1292" s="2"/>
      <c r="Y1292" s="106"/>
    </row>
    <row r="1293" spans="1:25" ht="18.75" customHeight="1">
      <c r="A1293" s="7"/>
      <c r="B1293" s="206"/>
      <c r="C1293" s="87"/>
      <c r="D1293" s="19"/>
      <c r="E1293" s="8"/>
      <c r="F1293" s="9"/>
      <c r="G1293" s="7"/>
      <c r="H1293" s="15"/>
      <c r="I1293" s="82"/>
      <c r="J1293" s="52"/>
      <c r="K1293" s="52"/>
      <c r="L1293" s="52"/>
      <c r="M1293" s="52"/>
      <c r="N1293" s="52"/>
      <c r="O1293" s="52"/>
      <c r="P1293" s="52"/>
      <c r="Q1293" s="74"/>
      <c r="R1293" s="75"/>
      <c r="S1293" s="83"/>
      <c r="T1293" s="84"/>
      <c r="U1293" s="84"/>
      <c r="X1293" s="2"/>
      <c r="Y1293" s="106"/>
    </row>
    <row r="1294" spans="1:25" ht="18.75" customHeight="1">
      <c r="A1294" s="7"/>
      <c r="B1294" s="206"/>
      <c r="C1294" s="87"/>
      <c r="D1294" s="19"/>
      <c r="E1294" s="8"/>
      <c r="F1294" s="9"/>
      <c r="G1294" s="7"/>
      <c r="H1294" s="15"/>
      <c r="I1294" s="82"/>
      <c r="J1294" s="52"/>
      <c r="K1294" s="52"/>
      <c r="L1294" s="52"/>
      <c r="M1294" s="52"/>
      <c r="N1294" s="52"/>
      <c r="O1294" s="52"/>
      <c r="P1294" s="52"/>
      <c r="Q1294" s="74"/>
      <c r="R1294" s="75"/>
      <c r="S1294" s="83"/>
      <c r="T1294" s="84"/>
      <c r="U1294" s="84"/>
      <c r="X1294" s="2"/>
      <c r="Y1294" s="106"/>
    </row>
    <row r="1295" spans="1:25" ht="18.75" customHeight="1">
      <c r="A1295" s="7"/>
      <c r="B1295" s="206"/>
      <c r="C1295" s="87"/>
      <c r="D1295" s="19"/>
      <c r="E1295" s="8"/>
      <c r="F1295" s="9"/>
      <c r="G1295" s="7"/>
      <c r="H1295" s="15"/>
      <c r="I1295" s="82"/>
      <c r="J1295" s="52"/>
      <c r="K1295" s="52"/>
      <c r="L1295" s="52"/>
      <c r="M1295" s="52"/>
      <c r="N1295" s="52"/>
      <c r="O1295" s="52"/>
      <c r="P1295" s="52"/>
      <c r="Q1295" s="74"/>
      <c r="R1295" s="75"/>
      <c r="S1295" s="83"/>
      <c r="T1295" s="84"/>
      <c r="U1295" s="84"/>
      <c r="X1295" s="2"/>
      <c r="Y1295" s="106"/>
    </row>
    <row r="1296" spans="1:25" ht="18.75" customHeight="1">
      <c r="A1296" s="7"/>
      <c r="B1296" s="206"/>
      <c r="C1296" s="87"/>
      <c r="D1296" s="19"/>
      <c r="E1296" s="8"/>
      <c r="F1296" s="9"/>
      <c r="G1296" s="7"/>
      <c r="H1296" s="15"/>
      <c r="I1296" s="82"/>
      <c r="J1296" s="52"/>
      <c r="K1296" s="52"/>
      <c r="L1296" s="52"/>
      <c r="M1296" s="52"/>
      <c r="N1296" s="52"/>
      <c r="O1296" s="52"/>
      <c r="P1296" s="52"/>
      <c r="Q1296" s="74"/>
      <c r="R1296" s="75"/>
      <c r="S1296" s="83"/>
      <c r="T1296" s="84"/>
      <c r="U1296" s="84"/>
      <c r="X1296" s="2"/>
      <c r="Y1296" s="106"/>
    </row>
    <row r="1297" spans="1:25" ht="18.75" customHeight="1">
      <c r="A1297" s="7"/>
      <c r="B1297" s="206"/>
      <c r="C1297" s="87"/>
      <c r="D1297" s="19"/>
      <c r="E1297" s="8"/>
      <c r="F1297" s="9"/>
      <c r="G1297" s="7"/>
      <c r="H1297" s="15"/>
      <c r="I1297" s="82"/>
      <c r="J1297" s="52"/>
      <c r="K1297" s="52"/>
      <c r="L1297" s="52"/>
      <c r="M1297" s="52"/>
      <c r="N1297" s="52"/>
      <c r="O1297" s="52"/>
      <c r="P1297" s="52"/>
      <c r="Q1297" s="74"/>
      <c r="R1297" s="75"/>
      <c r="S1297" s="83"/>
      <c r="T1297" s="84"/>
      <c r="U1297" s="84"/>
      <c r="X1297" s="2"/>
      <c r="Y1297" s="106"/>
    </row>
    <row r="1298" spans="1:25" ht="18.75" customHeight="1">
      <c r="A1298" s="7"/>
      <c r="B1298" s="206"/>
      <c r="C1298" s="87"/>
      <c r="D1298" s="19"/>
      <c r="E1298" s="8"/>
      <c r="F1298" s="9"/>
      <c r="G1298" s="7"/>
      <c r="H1298" s="15"/>
      <c r="I1298" s="82"/>
      <c r="J1298" s="52"/>
      <c r="K1298" s="52"/>
      <c r="L1298" s="52"/>
      <c r="M1298" s="52"/>
      <c r="N1298" s="52"/>
      <c r="O1298" s="52"/>
      <c r="P1298" s="52"/>
      <c r="Q1298" s="74"/>
      <c r="R1298" s="75"/>
      <c r="S1298" s="83"/>
      <c r="T1298" s="84"/>
      <c r="U1298" s="84"/>
      <c r="X1298" s="2"/>
      <c r="Y1298" s="106"/>
    </row>
    <row r="1299" spans="1:25" ht="18.75" customHeight="1">
      <c r="A1299" s="7"/>
      <c r="B1299" s="206"/>
      <c r="C1299" s="87"/>
      <c r="D1299" s="19"/>
      <c r="E1299" s="8"/>
      <c r="F1299" s="9"/>
      <c r="G1299" s="7"/>
      <c r="H1299" s="15"/>
      <c r="I1299" s="82"/>
      <c r="J1299" s="52"/>
      <c r="K1299" s="52"/>
      <c r="L1299" s="52"/>
      <c r="M1299" s="52"/>
      <c r="N1299" s="52"/>
      <c r="O1299" s="52"/>
      <c r="P1299" s="52"/>
      <c r="Q1299" s="74"/>
      <c r="R1299" s="75"/>
      <c r="S1299" s="83"/>
      <c r="T1299" s="84"/>
      <c r="U1299" s="84"/>
      <c r="X1299" s="2"/>
      <c r="Y1299" s="106"/>
    </row>
    <row r="1300" spans="1:25" ht="18.75" customHeight="1">
      <c r="A1300" s="7"/>
      <c r="B1300" s="206"/>
      <c r="C1300" s="87"/>
      <c r="D1300" s="19"/>
      <c r="E1300" s="8"/>
      <c r="F1300" s="9"/>
      <c r="G1300" s="7"/>
      <c r="H1300" s="15"/>
      <c r="I1300" s="82"/>
      <c r="J1300" s="52"/>
      <c r="K1300" s="52"/>
      <c r="L1300" s="52"/>
      <c r="M1300" s="52"/>
      <c r="N1300" s="52"/>
      <c r="O1300" s="52"/>
      <c r="P1300" s="52"/>
      <c r="Q1300" s="74"/>
      <c r="R1300" s="75"/>
      <c r="S1300" s="83"/>
      <c r="T1300" s="84"/>
      <c r="U1300" s="84"/>
      <c r="X1300" s="2"/>
      <c r="Y1300" s="106"/>
    </row>
    <row r="1301" spans="1:25" ht="18.75" customHeight="1">
      <c r="A1301" s="7"/>
      <c r="B1301" s="206"/>
      <c r="C1301" s="87"/>
      <c r="D1301" s="19"/>
      <c r="E1301" s="8"/>
      <c r="F1301" s="9"/>
      <c r="G1301" s="7"/>
      <c r="H1301" s="15"/>
      <c r="I1301" s="82"/>
      <c r="J1301" s="52"/>
      <c r="K1301" s="52"/>
      <c r="L1301" s="52"/>
      <c r="M1301" s="52"/>
      <c r="N1301" s="52"/>
      <c r="O1301" s="52"/>
      <c r="P1301" s="52"/>
      <c r="Q1301" s="74"/>
      <c r="R1301" s="75"/>
      <c r="S1301" s="83"/>
      <c r="T1301" s="84"/>
      <c r="U1301" s="84"/>
      <c r="X1301" s="2"/>
      <c r="Y1301" s="106"/>
    </row>
    <row r="1302" spans="1:25" ht="18.75" customHeight="1">
      <c r="A1302" s="7"/>
      <c r="B1302" s="206"/>
      <c r="C1302" s="87"/>
      <c r="D1302" s="19"/>
      <c r="E1302" s="8"/>
      <c r="F1302" s="9"/>
      <c r="G1302" s="7"/>
      <c r="H1302" s="15"/>
      <c r="I1302" s="82"/>
      <c r="J1302" s="52"/>
      <c r="K1302" s="52"/>
      <c r="L1302" s="52"/>
      <c r="M1302" s="52"/>
      <c r="N1302" s="52"/>
      <c r="O1302" s="52"/>
      <c r="P1302" s="52"/>
      <c r="Q1302" s="74"/>
      <c r="R1302" s="75"/>
      <c r="S1302" s="83"/>
      <c r="T1302" s="84"/>
      <c r="U1302" s="84"/>
      <c r="X1302" s="2"/>
      <c r="Y1302" s="106"/>
    </row>
    <row r="1303" spans="1:25" ht="18.75" customHeight="1">
      <c r="A1303" s="7"/>
      <c r="B1303" s="206"/>
      <c r="C1303" s="87"/>
      <c r="D1303" s="19"/>
      <c r="E1303" s="8"/>
      <c r="F1303" s="9"/>
      <c r="G1303" s="7"/>
      <c r="H1303" s="15"/>
      <c r="I1303" s="82"/>
      <c r="J1303" s="52"/>
      <c r="K1303" s="52"/>
      <c r="L1303" s="52"/>
      <c r="M1303" s="52"/>
      <c r="N1303" s="52"/>
      <c r="O1303" s="52"/>
      <c r="P1303" s="52"/>
      <c r="Q1303" s="74"/>
      <c r="R1303" s="75"/>
      <c r="S1303" s="83"/>
      <c r="T1303" s="84"/>
      <c r="U1303" s="84"/>
      <c r="X1303" s="2"/>
      <c r="Y1303" s="106"/>
    </row>
    <row r="1328" spans="10:10">
      <c r="J1328" s="52"/>
    </row>
  </sheetData>
  <autoFilter ref="A1:Y1327" xr:uid="{00000000-0001-0000-0300-000000000000}"/>
  <mergeCells count="9">
    <mergeCell ref="F1252:F1254"/>
    <mergeCell ref="Y5:Y6"/>
    <mergeCell ref="R5:R6"/>
    <mergeCell ref="A5:B6"/>
    <mergeCell ref="C5:D6"/>
    <mergeCell ref="E5:F6"/>
    <mergeCell ref="G5:G6"/>
    <mergeCell ref="H5:H6"/>
    <mergeCell ref="P5:P6"/>
  </mergeCells>
  <phoneticPr fontId="3" type="noConversion"/>
  <printOptions horizontalCentered="1"/>
  <pageMargins left="0.39370078740157483" right="0.39370078740157483" top="0.78740157480314965" bottom="0.47244094488188981" header="0.23622047244094491" footer="0.23622047244094491"/>
  <pageSetup paperSize="9" scale="8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AA35C-C3BC-45B7-9AA9-960E92B23E36}">
  <dimension ref="A1:H36"/>
  <sheetViews>
    <sheetView topLeftCell="A4" workbookViewId="0">
      <selection activeCell="E14" sqref="E14"/>
    </sheetView>
  </sheetViews>
  <sheetFormatPr defaultRowHeight="13.5"/>
  <cols>
    <col min="1" max="1" width="4.140625" style="225" customWidth="1"/>
    <col min="2" max="2" width="4.42578125" style="225" customWidth="1"/>
    <col min="3" max="3" width="32.5703125" style="225" customWidth="1"/>
    <col min="4" max="4" width="28.28515625" style="226" customWidth="1"/>
    <col min="5" max="5" width="72.7109375" style="225" customWidth="1"/>
    <col min="6" max="6" width="11.28515625" style="225" hidden="1" customWidth="1"/>
    <col min="7" max="7" width="11.42578125" style="225" hidden="1" customWidth="1"/>
    <col min="8" max="8" width="18.42578125" style="226" customWidth="1"/>
    <col min="9" max="256" width="9.140625" style="225"/>
    <col min="257" max="257" width="4.140625" style="225" customWidth="1"/>
    <col min="258" max="258" width="4.42578125" style="225" customWidth="1"/>
    <col min="259" max="259" width="32.5703125" style="225" customWidth="1"/>
    <col min="260" max="260" width="28.28515625" style="225" customWidth="1"/>
    <col min="261" max="261" width="72.7109375" style="225" customWidth="1"/>
    <col min="262" max="263" width="0" style="225" hidden="1" customWidth="1"/>
    <col min="264" max="264" width="18.42578125" style="225" customWidth="1"/>
    <col min="265" max="512" width="9.140625" style="225"/>
    <col min="513" max="513" width="4.140625" style="225" customWidth="1"/>
    <col min="514" max="514" width="4.42578125" style="225" customWidth="1"/>
    <col min="515" max="515" width="32.5703125" style="225" customWidth="1"/>
    <col min="516" max="516" width="28.28515625" style="225" customWidth="1"/>
    <col min="517" max="517" width="72.7109375" style="225" customWidth="1"/>
    <col min="518" max="519" width="0" style="225" hidden="1" customWidth="1"/>
    <col min="520" max="520" width="18.42578125" style="225" customWidth="1"/>
    <col min="521" max="768" width="9.140625" style="225"/>
    <col min="769" max="769" width="4.140625" style="225" customWidth="1"/>
    <col min="770" max="770" width="4.42578125" style="225" customWidth="1"/>
    <col min="771" max="771" width="32.5703125" style="225" customWidth="1"/>
    <col min="772" max="772" width="28.28515625" style="225" customWidth="1"/>
    <col min="773" max="773" width="72.7109375" style="225" customWidth="1"/>
    <col min="774" max="775" width="0" style="225" hidden="1" customWidth="1"/>
    <col min="776" max="776" width="18.42578125" style="225" customWidth="1"/>
    <col min="777" max="1024" width="9.140625" style="225"/>
    <col min="1025" max="1025" width="4.140625" style="225" customWidth="1"/>
    <col min="1026" max="1026" width="4.42578125" style="225" customWidth="1"/>
    <col min="1027" max="1027" width="32.5703125" style="225" customWidth="1"/>
    <col min="1028" max="1028" width="28.28515625" style="225" customWidth="1"/>
    <col min="1029" max="1029" width="72.7109375" style="225" customWidth="1"/>
    <col min="1030" max="1031" width="0" style="225" hidden="1" customWidth="1"/>
    <col min="1032" max="1032" width="18.42578125" style="225" customWidth="1"/>
    <col min="1033" max="1280" width="9.140625" style="225"/>
    <col min="1281" max="1281" width="4.140625" style="225" customWidth="1"/>
    <col min="1282" max="1282" width="4.42578125" style="225" customWidth="1"/>
    <col min="1283" max="1283" width="32.5703125" style="225" customWidth="1"/>
    <col min="1284" max="1284" width="28.28515625" style="225" customWidth="1"/>
    <col min="1285" max="1285" width="72.7109375" style="225" customWidth="1"/>
    <col min="1286" max="1287" width="0" style="225" hidden="1" customWidth="1"/>
    <col min="1288" max="1288" width="18.42578125" style="225" customWidth="1"/>
    <col min="1289" max="1536" width="9.140625" style="225"/>
    <col min="1537" max="1537" width="4.140625" style="225" customWidth="1"/>
    <col min="1538" max="1538" width="4.42578125" style="225" customWidth="1"/>
    <col min="1539" max="1539" width="32.5703125" style="225" customWidth="1"/>
    <col min="1540" max="1540" width="28.28515625" style="225" customWidth="1"/>
    <col min="1541" max="1541" width="72.7109375" style="225" customWidth="1"/>
    <col min="1542" max="1543" width="0" style="225" hidden="1" customWidth="1"/>
    <col min="1544" max="1544" width="18.42578125" style="225" customWidth="1"/>
    <col min="1545" max="1792" width="9.140625" style="225"/>
    <col min="1793" max="1793" width="4.140625" style="225" customWidth="1"/>
    <col min="1794" max="1794" width="4.42578125" style="225" customWidth="1"/>
    <col min="1795" max="1795" width="32.5703125" style="225" customWidth="1"/>
    <col min="1796" max="1796" width="28.28515625" style="225" customWidth="1"/>
    <col min="1797" max="1797" width="72.7109375" style="225" customWidth="1"/>
    <col min="1798" max="1799" width="0" style="225" hidden="1" customWidth="1"/>
    <col min="1800" max="1800" width="18.42578125" style="225" customWidth="1"/>
    <col min="1801" max="2048" width="9.140625" style="225"/>
    <col min="2049" max="2049" width="4.140625" style="225" customWidth="1"/>
    <col min="2050" max="2050" width="4.42578125" style="225" customWidth="1"/>
    <col min="2051" max="2051" width="32.5703125" style="225" customWidth="1"/>
    <col min="2052" max="2052" width="28.28515625" style="225" customWidth="1"/>
    <col min="2053" max="2053" width="72.7109375" style="225" customWidth="1"/>
    <col min="2054" max="2055" width="0" style="225" hidden="1" customWidth="1"/>
    <col min="2056" max="2056" width="18.42578125" style="225" customWidth="1"/>
    <col min="2057" max="2304" width="9.140625" style="225"/>
    <col min="2305" max="2305" width="4.140625" style="225" customWidth="1"/>
    <col min="2306" max="2306" width="4.42578125" style="225" customWidth="1"/>
    <col min="2307" max="2307" width="32.5703125" style="225" customWidth="1"/>
    <col min="2308" max="2308" width="28.28515625" style="225" customWidth="1"/>
    <col min="2309" max="2309" width="72.7109375" style="225" customWidth="1"/>
    <col min="2310" max="2311" width="0" style="225" hidden="1" customWidth="1"/>
    <col min="2312" max="2312" width="18.42578125" style="225" customWidth="1"/>
    <col min="2313" max="2560" width="9.140625" style="225"/>
    <col min="2561" max="2561" width="4.140625" style="225" customWidth="1"/>
    <col min="2562" max="2562" width="4.42578125" style="225" customWidth="1"/>
    <col min="2563" max="2563" width="32.5703125" style="225" customWidth="1"/>
    <col min="2564" max="2564" width="28.28515625" style="225" customWidth="1"/>
    <col min="2565" max="2565" width="72.7109375" style="225" customWidth="1"/>
    <col min="2566" max="2567" width="0" style="225" hidden="1" customWidth="1"/>
    <col min="2568" max="2568" width="18.42578125" style="225" customWidth="1"/>
    <col min="2569" max="2816" width="9.140625" style="225"/>
    <col min="2817" max="2817" width="4.140625" style="225" customWidth="1"/>
    <col min="2818" max="2818" width="4.42578125" style="225" customWidth="1"/>
    <col min="2819" max="2819" width="32.5703125" style="225" customWidth="1"/>
    <col min="2820" max="2820" width="28.28515625" style="225" customWidth="1"/>
    <col min="2821" max="2821" width="72.7109375" style="225" customWidth="1"/>
    <col min="2822" max="2823" width="0" style="225" hidden="1" customWidth="1"/>
    <col min="2824" max="2824" width="18.42578125" style="225" customWidth="1"/>
    <col min="2825" max="3072" width="9.140625" style="225"/>
    <col min="3073" max="3073" width="4.140625" style="225" customWidth="1"/>
    <col min="3074" max="3074" width="4.42578125" style="225" customWidth="1"/>
    <col min="3075" max="3075" width="32.5703125" style="225" customWidth="1"/>
    <col min="3076" max="3076" width="28.28515625" style="225" customWidth="1"/>
    <col min="3077" max="3077" width="72.7109375" style="225" customWidth="1"/>
    <col min="3078" max="3079" width="0" style="225" hidden="1" customWidth="1"/>
    <col min="3080" max="3080" width="18.42578125" style="225" customWidth="1"/>
    <col min="3081" max="3328" width="9.140625" style="225"/>
    <col min="3329" max="3329" width="4.140625" style="225" customWidth="1"/>
    <col min="3330" max="3330" width="4.42578125" style="225" customWidth="1"/>
    <col min="3331" max="3331" width="32.5703125" style="225" customWidth="1"/>
    <col min="3332" max="3332" width="28.28515625" style="225" customWidth="1"/>
    <col min="3333" max="3333" width="72.7109375" style="225" customWidth="1"/>
    <col min="3334" max="3335" width="0" style="225" hidden="1" customWidth="1"/>
    <col min="3336" max="3336" width="18.42578125" style="225" customWidth="1"/>
    <col min="3337" max="3584" width="9.140625" style="225"/>
    <col min="3585" max="3585" width="4.140625" style="225" customWidth="1"/>
    <col min="3586" max="3586" width="4.42578125" style="225" customWidth="1"/>
    <col min="3587" max="3587" width="32.5703125" style="225" customWidth="1"/>
    <col min="3588" max="3588" width="28.28515625" style="225" customWidth="1"/>
    <col min="3589" max="3589" width="72.7109375" style="225" customWidth="1"/>
    <col min="3590" max="3591" width="0" style="225" hidden="1" customWidth="1"/>
    <col min="3592" max="3592" width="18.42578125" style="225" customWidth="1"/>
    <col min="3593" max="3840" width="9.140625" style="225"/>
    <col min="3841" max="3841" width="4.140625" style="225" customWidth="1"/>
    <col min="3842" max="3842" width="4.42578125" style="225" customWidth="1"/>
    <col min="3843" max="3843" width="32.5703125" style="225" customWidth="1"/>
    <col min="3844" max="3844" width="28.28515625" style="225" customWidth="1"/>
    <col min="3845" max="3845" width="72.7109375" style="225" customWidth="1"/>
    <col min="3846" max="3847" width="0" style="225" hidden="1" customWidth="1"/>
    <col min="3848" max="3848" width="18.42578125" style="225" customWidth="1"/>
    <col min="3849" max="4096" width="9.140625" style="225"/>
    <col min="4097" max="4097" width="4.140625" style="225" customWidth="1"/>
    <col min="4098" max="4098" width="4.42578125" style="225" customWidth="1"/>
    <col min="4099" max="4099" width="32.5703125" style="225" customWidth="1"/>
    <col min="4100" max="4100" width="28.28515625" style="225" customWidth="1"/>
    <col min="4101" max="4101" width="72.7109375" style="225" customWidth="1"/>
    <col min="4102" max="4103" width="0" style="225" hidden="1" customWidth="1"/>
    <col min="4104" max="4104" width="18.42578125" style="225" customWidth="1"/>
    <col min="4105" max="4352" width="9.140625" style="225"/>
    <col min="4353" max="4353" width="4.140625" style="225" customWidth="1"/>
    <col min="4354" max="4354" width="4.42578125" style="225" customWidth="1"/>
    <col min="4355" max="4355" width="32.5703125" style="225" customWidth="1"/>
    <col min="4356" max="4356" width="28.28515625" style="225" customWidth="1"/>
    <col min="4357" max="4357" width="72.7109375" style="225" customWidth="1"/>
    <col min="4358" max="4359" width="0" style="225" hidden="1" customWidth="1"/>
    <col min="4360" max="4360" width="18.42578125" style="225" customWidth="1"/>
    <col min="4361" max="4608" width="9.140625" style="225"/>
    <col min="4609" max="4609" width="4.140625" style="225" customWidth="1"/>
    <col min="4610" max="4610" width="4.42578125" style="225" customWidth="1"/>
    <col min="4611" max="4611" width="32.5703125" style="225" customWidth="1"/>
    <col min="4612" max="4612" width="28.28515625" style="225" customWidth="1"/>
    <col min="4613" max="4613" width="72.7109375" style="225" customWidth="1"/>
    <col min="4614" max="4615" width="0" style="225" hidden="1" customWidth="1"/>
    <col min="4616" max="4616" width="18.42578125" style="225" customWidth="1"/>
    <col min="4617" max="4864" width="9.140625" style="225"/>
    <col min="4865" max="4865" width="4.140625" style="225" customWidth="1"/>
    <col min="4866" max="4866" width="4.42578125" style="225" customWidth="1"/>
    <col min="4867" max="4867" width="32.5703125" style="225" customWidth="1"/>
    <col min="4868" max="4868" width="28.28515625" style="225" customWidth="1"/>
    <col min="4869" max="4869" width="72.7109375" style="225" customWidth="1"/>
    <col min="4870" max="4871" width="0" style="225" hidden="1" customWidth="1"/>
    <col min="4872" max="4872" width="18.42578125" style="225" customWidth="1"/>
    <col min="4873" max="5120" width="9.140625" style="225"/>
    <col min="5121" max="5121" width="4.140625" style="225" customWidth="1"/>
    <col min="5122" max="5122" width="4.42578125" style="225" customWidth="1"/>
    <col min="5123" max="5123" width="32.5703125" style="225" customWidth="1"/>
    <col min="5124" max="5124" width="28.28515625" style="225" customWidth="1"/>
    <col min="5125" max="5125" width="72.7109375" style="225" customWidth="1"/>
    <col min="5126" max="5127" width="0" style="225" hidden="1" customWidth="1"/>
    <col min="5128" max="5128" width="18.42578125" style="225" customWidth="1"/>
    <col min="5129" max="5376" width="9.140625" style="225"/>
    <col min="5377" max="5377" width="4.140625" style="225" customWidth="1"/>
    <col min="5378" max="5378" width="4.42578125" style="225" customWidth="1"/>
    <col min="5379" max="5379" width="32.5703125" style="225" customWidth="1"/>
    <col min="5380" max="5380" width="28.28515625" style="225" customWidth="1"/>
    <col min="5381" max="5381" width="72.7109375" style="225" customWidth="1"/>
    <col min="5382" max="5383" width="0" style="225" hidden="1" customWidth="1"/>
    <col min="5384" max="5384" width="18.42578125" style="225" customWidth="1"/>
    <col min="5385" max="5632" width="9.140625" style="225"/>
    <col min="5633" max="5633" width="4.140625" style="225" customWidth="1"/>
    <col min="5634" max="5634" width="4.42578125" style="225" customWidth="1"/>
    <col min="5635" max="5635" width="32.5703125" style="225" customWidth="1"/>
    <col min="5636" max="5636" width="28.28515625" style="225" customWidth="1"/>
    <col min="5637" max="5637" width="72.7109375" style="225" customWidth="1"/>
    <col min="5638" max="5639" width="0" style="225" hidden="1" customWidth="1"/>
    <col min="5640" max="5640" width="18.42578125" style="225" customWidth="1"/>
    <col min="5641" max="5888" width="9.140625" style="225"/>
    <col min="5889" max="5889" width="4.140625" style="225" customWidth="1"/>
    <col min="5890" max="5890" width="4.42578125" style="225" customWidth="1"/>
    <col min="5891" max="5891" width="32.5703125" style="225" customWidth="1"/>
    <col min="5892" max="5892" width="28.28515625" style="225" customWidth="1"/>
    <col min="5893" max="5893" width="72.7109375" style="225" customWidth="1"/>
    <col min="5894" max="5895" width="0" style="225" hidden="1" customWidth="1"/>
    <col min="5896" max="5896" width="18.42578125" style="225" customWidth="1"/>
    <col min="5897" max="6144" width="9.140625" style="225"/>
    <col min="6145" max="6145" width="4.140625" style="225" customWidth="1"/>
    <col min="6146" max="6146" width="4.42578125" style="225" customWidth="1"/>
    <col min="6147" max="6147" width="32.5703125" style="225" customWidth="1"/>
    <col min="6148" max="6148" width="28.28515625" style="225" customWidth="1"/>
    <col min="6149" max="6149" width="72.7109375" style="225" customWidth="1"/>
    <col min="6150" max="6151" width="0" style="225" hidden="1" customWidth="1"/>
    <col min="6152" max="6152" width="18.42578125" style="225" customWidth="1"/>
    <col min="6153" max="6400" width="9.140625" style="225"/>
    <col min="6401" max="6401" width="4.140625" style="225" customWidth="1"/>
    <col min="6402" max="6402" width="4.42578125" style="225" customWidth="1"/>
    <col min="6403" max="6403" width="32.5703125" style="225" customWidth="1"/>
    <col min="6404" max="6404" width="28.28515625" style="225" customWidth="1"/>
    <col min="6405" max="6405" width="72.7109375" style="225" customWidth="1"/>
    <col min="6406" max="6407" width="0" style="225" hidden="1" customWidth="1"/>
    <col min="6408" max="6408" width="18.42578125" style="225" customWidth="1"/>
    <col min="6409" max="6656" width="9.140625" style="225"/>
    <col min="6657" max="6657" width="4.140625" style="225" customWidth="1"/>
    <col min="6658" max="6658" width="4.42578125" style="225" customWidth="1"/>
    <col min="6659" max="6659" width="32.5703125" style="225" customWidth="1"/>
    <col min="6660" max="6660" width="28.28515625" style="225" customWidth="1"/>
    <col min="6661" max="6661" width="72.7109375" style="225" customWidth="1"/>
    <col min="6662" max="6663" width="0" style="225" hidden="1" customWidth="1"/>
    <col min="6664" max="6664" width="18.42578125" style="225" customWidth="1"/>
    <col min="6665" max="6912" width="9.140625" style="225"/>
    <col min="6913" max="6913" width="4.140625" style="225" customWidth="1"/>
    <col min="6914" max="6914" width="4.42578125" style="225" customWidth="1"/>
    <col min="6915" max="6915" width="32.5703125" style="225" customWidth="1"/>
    <col min="6916" max="6916" width="28.28515625" style="225" customWidth="1"/>
    <col min="6917" max="6917" width="72.7109375" style="225" customWidth="1"/>
    <col min="6918" max="6919" width="0" style="225" hidden="1" customWidth="1"/>
    <col min="6920" max="6920" width="18.42578125" style="225" customWidth="1"/>
    <col min="6921" max="7168" width="9.140625" style="225"/>
    <col min="7169" max="7169" width="4.140625" style="225" customWidth="1"/>
    <col min="7170" max="7170" width="4.42578125" style="225" customWidth="1"/>
    <col min="7171" max="7171" width="32.5703125" style="225" customWidth="1"/>
    <col min="7172" max="7172" width="28.28515625" style="225" customWidth="1"/>
    <col min="7173" max="7173" width="72.7109375" style="225" customWidth="1"/>
    <col min="7174" max="7175" width="0" style="225" hidden="1" customWidth="1"/>
    <col min="7176" max="7176" width="18.42578125" style="225" customWidth="1"/>
    <col min="7177" max="7424" width="9.140625" style="225"/>
    <col min="7425" max="7425" width="4.140625" style="225" customWidth="1"/>
    <col min="7426" max="7426" width="4.42578125" style="225" customWidth="1"/>
    <col min="7427" max="7427" width="32.5703125" style="225" customWidth="1"/>
    <col min="7428" max="7428" width="28.28515625" style="225" customWidth="1"/>
    <col min="7429" max="7429" width="72.7109375" style="225" customWidth="1"/>
    <col min="7430" max="7431" width="0" style="225" hidden="1" customWidth="1"/>
    <col min="7432" max="7432" width="18.42578125" style="225" customWidth="1"/>
    <col min="7433" max="7680" width="9.140625" style="225"/>
    <col min="7681" max="7681" width="4.140625" style="225" customWidth="1"/>
    <col min="7682" max="7682" width="4.42578125" style="225" customWidth="1"/>
    <col min="7683" max="7683" width="32.5703125" style="225" customWidth="1"/>
    <col min="7684" max="7684" width="28.28515625" style="225" customWidth="1"/>
    <col min="7685" max="7685" width="72.7109375" style="225" customWidth="1"/>
    <col min="7686" max="7687" width="0" style="225" hidden="1" customWidth="1"/>
    <col min="7688" max="7688" width="18.42578125" style="225" customWidth="1"/>
    <col min="7689" max="7936" width="9.140625" style="225"/>
    <col min="7937" max="7937" width="4.140625" style="225" customWidth="1"/>
    <col min="7938" max="7938" width="4.42578125" style="225" customWidth="1"/>
    <col min="7939" max="7939" width="32.5703125" style="225" customWidth="1"/>
    <col min="7940" max="7940" width="28.28515625" style="225" customWidth="1"/>
    <col min="7941" max="7941" width="72.7109375" style="225" customWidth="1"/>
    <col min="7942" max="7943" width="0" style="225" hidden="1" customWidth="1"/>
    <col min="7944" max="7944" width="18.42578125" style="225" customWidth="1"/>
    <col min="7945" max="8192" width="9.140625" style="225"/>
    <col min="8193" max="8193" width="4.140625" style="225" customWidth="1"/>
    <col min="8194" max="8194" width="4.42578125" style="225" customWidth="1"/>
    <col min="8195" max="8195" width="32.5703125" style="225" customWidth="1"/>
    <col min="8196" max="8196" width="28.28515625" style="225" customWidth="1"/>
    <col min="8197" max="8197" width="72.7109375" style="225" customWidth="1"/>
    <col min="8198" max="8199" width="0" style="225" hidden="1" customWidth="1"/>
    <col min="8200" max="8200" width="18.42578125" style="225" customWidth="1"/>
    <col min="8201" max="8448" width="9.140625" style="225"/>
    <col min="8449" max="8449" width="4.140625" style="225" customWidth="1"/>
    <col min="8450" max="8450" width="4.42578125" style="225" customWidth="1"/>
    <col min="8451" max="8451" width="32.5703125" style="225" customWidth="1"/>
    <col min="8452" max="8452" width="28.28515625" style="225" customWidth="1"/>
    <col min="8453" max="8453" width="72.7109375" style="225" customWidth="1"/>
    <col min="8454" max="8455" width="0" style="225" hidden="1" customWidth="1"/>
    <col min="8456" max="8456" width="18.42578125" style="225" customWidth="1"/>
    <col min="8457" max="8704" width="9.140625" style="225"/>
    <col min="8705" max="8705" width="4.140625" style="225" customWidth="1"/>
    <col min="8706" max="8706" width="4.42578125" style="225" customWidth="1"/>
    <col min="8707" max="8707" width="32.5703125" style="225" customWidth="1"/>
    <col min="8708" max="8708" width="28.28515625" style="225" customWidth="1"/>
    <col min="8709" max="8709" width="72.7109375" style="225" customWidth="1"/>
    <col min="8710" max="8711" width="0" style="225" hidden="1" customWidth="1"/>
    <col min="8712" max="8712" width="18.42578125" style="225" customWidth="1"/>
    <col min="8713" max="8960" width="9.140625" style="225"/>
    <col min="8961" max="8961" width="4.140625" style="225" customWidth="1"/>
    <col min="8962" max="8962" width="4.42578125" style="225" customWidth="1"/>
    <col min="8963" max="8963" width="32.5703125" style="225" customWidth="1"/>
    <col min="8964" max="8964" width="28.28515625" style="225" customWidth="1"/>
    <col min="8965" max="8965" width="72.7109375" style="225" customWidth="1"/>
    <col min="8966" max="8967" width="0" style="225" hidden="1" customWidth="1"/>
    <col min="8968" max="8968" width="18.42578125" style="225" customWidth="1"/>
    <col min="8969" max="9216" width="9.140625" style="225"/>
    <col min="9217" max="9217" width="4.140625" style="225" customWidth="1"/>
    <col min="9218" max="9218" width="4.42578125" style="225" customWidth="1"/>
    <col min="9219" max="9219" width="32.5703125" style="225" customWidth="1"/>
    <col min="9220" max="9220" width="28.28515625" style="225" customWidth="1"/>
    <col min="9221" max="9221" width="72.7109375" style="225" customWidth="1"/>
    <col min="9222" max="9223" width="0" style="225" hidden="1" customWidth="1"/>
    <col min="9224" max="9224" width="18.42578125" style="225" customWidth="1"/>
    <col min="9225" max="9472" width="9.140625" style="225"/>
    <col min="9473" max="9473" width="4.140625" style="225" customWidth="1"/>
    <col min="9474" max="9474" width="4.42578125" style="225" customWidth="1"/>
    <col min="9475" max="9475" width="32.5703125" style="225" customWidth="1"/>
    <col min="9476" max="9476" width="28.28515625" style="225" customWidth="1"/>
    <col min="9477" max="9477" width="72.7109375" style="225" customWidth="1"/>
    <col min="9478" max="9479" width="0" style="225" hidden="1" customWidth="1"/>
    <col min="9480" max="9480" width="18.42578125" style="225" customWidth="1"/>
    <col min="9481" max="9728" width="9.140625" style="225"/>
    <col min="9729" max="9729" width="4.140625" style="225" customWidth="1"/>
    <col min="9730" max="9730" width="4.42578125" style="225" customWidth="1"/>
    <col min="9731" max="9731" width="32.5703125" style="225" customWidth="1"/>
    <col min="9732" max="9732" width="28.28515625" style="225" customWidth="1"/>
    <col min="9733" max="9733" width="72.7109375" style="225" customWidth="1"/>
    <col min="9734" max="9735" width="0" style="225" hidden="1" customWidth="1"/>
    <col min="9736" max="9736" width="18.42578125" style="225" customWidth="1"/>
    <col min="9737" max="9984" width="9.140625" style="225"/>
    <col min="9985" max="9985" width="4.140625" style="225" customWidth="1"/>
    <col min="9986" max="9986" width="4.42578125" style="225" customWidth="1"/>
    <col min="9987" max="9987" width="32.5703125" style="225" customWidth="1"/>
    <col min="9988" max="9988" width="28.28515625" style="225" customWidth="1"/>
    <col min="9989" max="9989" width="72.7109375" style="225" customWidth="1"/>
    <col min="9990" max="9991" width="0" style="225" hidden="1" customWidth="1"/>
    <col min="9992" max="9992" width="18.42578125" style="225" customWidth="1"/>
    <col min="9993" max="10240" width="9.140625" style="225"/>
    <col min="10241" max="10241" width="4.140625" style="225" customWidth="1"/>
    <col min="10242" max="10242" width="4.42578125" style="225" customWidth="1"/>
    <col min="10243" max="10243" width="32.5703125" style="225" customWidth="1"/>
    <col min="10244" max="10244" width="28.28515625" style="225" customWidth="1"/>
    <col min="10245" max="10245" width="72.7109375" style="225" customWidth="1"/>
    <col min="10246" max="10247" width="0" style="225" hidden="1" customWidth="1"/>
    <col min="10248" max="10248" width="18.42578125" style="225" customWidth="1"/>
    <col min="10249" max="10496" width="9.140625" style="225"/>
    <col min="10497" max="10497" width="4.140625" style="225" customWidth="1"/>
    <col min="10498" max="10498" width="4.42578125" style="225" customWidth="1"/>
    <col min="10499" max="10499" width="32.5703125" style="225" customWidth="1"/>
    <col min="10500" max="10500" width="28.28515625" style="225" customWidth="1"/>
    <col min="10501" max="10501" width="72.7109375" style="225" customWidth="1"/>
    <col min="10502" max="10503" width="0" style="225" hidden="1" customWidth="1"/>
    <col min="10504" max="10504" width="18.42578125" style="225" customWidth="1"/>
    <col min="10505" max="10752" width="9.140625" style="225"/>
    <col min="10753" max="10753" width="4.140625" style="225" customWidth="1"/>
    <col min="10754" max="10754" width="4.42578125" style="225" customWidth="1"/>
    <col min="10755" max="10755" width="32.5703125" style="225" customWidth="1"/>
    <col min="10756" max="10756" width="28.28515625" style="225" customWidth="1"/>
    <col min="10757" max="10757" width="72.7109375" style="225" customWidth="1"/>
    <col min="10758" max="10759" width="0" style="225" hidden="1" customWidth="1"/>
    <col min="10760" max="10760" width="18.42578125" style="225" customWidth="1"/>
    <col min="10761" max="11008" width="9.140625" style="225"/>
    <col min="11009" max="11009" width="4.140625" style="225" customWidth="1"/>
    <col min="11010" max="11010" width="4.42578125" style="225" customWidth="1"/>
    <col min="11011" max="11011" width="32.5703125" style="225" customWidth="1"/>
    <col min="11012" max="11012" width="28.28515625" style="225" customWidth="1"/>
    <col min="11013" max="11013" width="72.7109375" style="225" customWidth="1"/>
    <col min="11014" max="11015" width="0" style="225" hidden="1" customWidth="1"/>
    <col min="11016" max="11016" width="18.42578125" style="225" customWidth="1"/>
    <col min="11017" max="11264" width="9.140625" style="225"/>
    <col min="11265" max="11265" width="4.140625" style="225" customWidth="1"/>
    <col min="11266" max="11266" width="4.42578125" style="225" customWidth="1"/>
    <col min="11267" max="11267" width="32.5703125" style="225" customWidth="1"/>
    <col min="11268" max="11268" width="28.28515625" style="225" customWidth="1"/>
    <col min="11269" max="11269" width="72.7109375" style="225" customWidth="1"/>
    <col min="11270" max="11271" width="0" style="225" hidden="1" customWidth="1"/>
    <col min="11272" max="11272" width="18.42578125" style="225" customWidth="1"/>
    <col min="11273" max="11520" width="9.140625" style="225"/>
    <col min="11521" max="11521" width="4.140625" style="225" customWidth="1"/>
    <col min="11522" max="11522" width="4.42578125" style="225" customWidth="1"/>
    <col min="11523" max="11523" width="32.5703125" style="225" customWidth="1"/>
    <col min="11524" max="11524" width="28.28515625" style="225" customWidth="1"/>
    <col min="11525" max="11525" width="72.7109375" style="225" customWidth="1"/>
    <col min="11526" max="11527" width="0" style="225" hidden="1" customWidth="1"/>
    <col min="11528" max="11528" width="18.42578125" style="225" customWidth="1"/>
    <col min="11529" max="11776" width="9.140625" style="225"/>
    <col min="11777" max="11777" width="4.140625" style="225" customWidth="1"/>
    <col min="11778" max="11778" width="4.42578125" style="225" customWidth="1"/>
    <col min="11779" max="11779" width="32.5703125" style="225" customWidth="1"/>
    <col min="11780" max="11780" width="28.28515625" style="225" customWidth="1"/>
    <col min="11781" max="11781" width="72.7109375" style="225" customWidth="1"/>
    <col min="11782" max="11783" width="0" style="225" hidden="1" customWidth="1"/>
    <col min="11784" max="11784" width="18.42578125" style="225" customWidth="1"/>
    <col min="11785" max="12032" width="9.140625" style="225"/>
    <col min="12033" max="12033" width="4.140625" style="225" customWidth="1"/>
    <col min="12034" max="12034" width="4.42578125" style="225" customWidth="1"/>
    <col min="12035" max="12035" width="32.5703125" style="225" customWidth="1"/>
    <col min="12036" max="12036" width="28.28515625" style="225" customWidth="1"/>
    <col min="12037" max="12037" width="72.7109375" style="225" customWidth="1"/>
    <col min="12038" max="12039" width="0" style="225" hidden="1" customWidth="1"/>
    <col min="12040" max="12040" width="18.42578125" style="225" customWidth="1"/>
    <col min="12041" max="12288" width="9.140625" style="225"/>
    <col min="12289" max="12289" width="4.140625" style="225" customWidth="1"/>
    <col min="12290" max="12290" width="4.42578125" style="225" customWidth="1"/>
    <col min="12291" max="12291" width="32.5703125" style="225" customWidth="1"/>
    <col min="12292" max="12292" width="28.28515625" style="225" customWidth="1"/>
    <col min="12293" max="12293" width="72.7109375" style="225" customWidth="1"/>
    <col min="12294" max="12295" width="0" style="225" hidden="1" customWidth="1"/>
    <col min="12296" max="12296" width="18.42578125" style="225" customWidth="1"/>
    <col min="12297" max="12544" width="9.140625" style="225"/>
    <col min="12545" max="12545" width="4.140625" style="225" customWidth="1"/>
    <col min="12546" max="12546" width="4.42578125" style="225" customWidth="1"/>
    <col min="12547" max="12547" width="32.5703125" style="225" customWidth="1"/>
    <col min="12548" max="12548" width="28.28515625" style="225" customWidth="1"/>
    <col min="12549" max="12549" width="72.7109375" style="225" customWidth="1"/>
    <col min="12550" max="12551" width="0" style="225" hidden="1" customWidth="1"/>
    <col min="12552" max="12552" width="18.42578125" style="225" customWidth="1"/>
    <col min="12553" max="12800" width="9.140625" style="225"/>
    <col min="12801" max="12801" width="4.140625" style="225" customWidth="1"/>
    <col min="12802" max="12802" width="4.42578125" style="225" customWidth="1"/>
    <col min="12803" max="12803" width="32.5703125" style="225" customWidth="1"/>
    <col min="12804" max="12804" width="28.28515625" style="225" customWidth="1"/>
    <col min="12805" max="12805" width="72.7109375" style="225" customWidth="1"/>
    <col min="12806" max="12807" width="0" style="225" hidden="1" customWidth="1"/>
    <col min="12808" max="12808" width="18.42578125" style="225" customWidth="1"/>
    <col min="12809" max="13056" width="9.140625" style="225"/>
    <col min="13057" max="13057" width="4.140625" style="225" customWidth="1"/>
    <col min="13058" max="13058" width="4.42578125" style="225" customWidth="1"/>
    <col min="13059" max="13059" width="32.5703125" style="225" customWidth="1"/>
    <col min="13060" max="13060" width="28.28515625" style="225" customWidth="1"/>
    <col min="13061" max="13061" width="72.7109375" style="225" customWidth="1"/>
    <col min="13062" max="13063" width="0" style="225" hidden="1" customWidth="1"/>
    <col min="13064" max="13064" width="18.42578125" style="225" customWidth="1"/>
    <col min="13065" max="13312" width="9.140625" style="225"/>
    <col min="13313" max="13313" width="4.140625" style="225" customWidth="1"/>
    <col min="13314" max="13314" width="4.42578125" style="225" customWidth="1"/>
    <col min="13315" max="13315" width="32.5703125" style="225" customWidth="1"/>
    <col min="13316" max="13316" width="28.28515625" style="225" customWidth="1"/>
    <col min="13317" max="13317" width="72.7109375" style="225" customWidth="1"/>
    <col min="13318" max="13319" width="0" style="225" hidden="1" customWidth="1"/>
    <col min="13320" max="13320" width="18.42578125" style="225" customWidth="1"/>
    <col min="13321" max="13568" width="9.140625" style="225"/>
    <col min="13569" max="13569" width="4.140625" style="225" customWidth="1"/>
    <col min="13570" max="13570" width="4.42578125" style="225" customWidth="1"/>
    <col min="13571" max="13571" width="32.5703125" style="225" customWidth="1"/>
    <col min="13572" max="13572" width="28.28515625" style="225" customWidth="1"/>
    <col min="13573" max="13573" width="72.7109375" style="225" customWidth="1"/>
    <col min="13574" max="13575" width="0" style="225" hidden="1" customWidth="1"/>
    <col min="13576" max="13576" width="18.42578125" style="225" customWidth="1"/>
    <col min="13577" max="13824" width="9.140625" style="225"/>
    <col min="13825" max="13825" width="4.140625" style="225" customWidth="1"/>
    <col min="13826" max="13826" width="4.42578125" style="225" customWidth="1"/>
    <col min="13827" max="13827" width="32.5703125" style="225" customWidth="1"/>
    <col min="13828" max="13828" width="28.28515625" style="225" customWidth="1"/>
    <col min="13829" max="13829" width="72.7109375" style="225" customWidth="1"/>
    <col min="13830" max="13831" width="0" style="225" hidden="1" customWidth="1"/>
    <col min="13832" max="13832" width="18.42578125" style="225" customWidth="1"/>
    <col min="13833" max="14080" width="9.140625" style="225"/>
    <col min="14081" max="14081" width="4.140625" style="225" customWidth="1"/>
    <col min="14082" max="14082" width="4.42578125" style="225" customWidth="1"/>
    <col min="14083" max="14083" width="32.5703125" style="225" customWidth="1"/>
    <col min="14084" max="14084" width="28.28515625" style="225" customWidth="1"/>
    <col min="14085" max="14085" width="72.7109375" style="225" customWidth="1"/>
    <col min="14086" max="14087" width="0" style="225" hidden="1" customWidth="1"/>
    <col min="14088" max="14088" width="18.42578125" style="225" customWidth="1"/>
    <col min="14089" max="14336" width="9.140625" style="225"/>
    <col min="14337" max="14337" width="4.140625" style="225" customWidth="1"/>
    <col min="14338" max="14338" width="4.42578125" style="225" customWidth="1"/>
    <col min="14339" max="14339" width="32.5703125" style="225" customWidth="1"/>
    <col min="14340" max="14340" width="28.28515625" style="225" customWidth="1"/>
    <col min="14341" max="14341" width="72.7109375" style="225" customWidth="1"/>
    <col min="14342" max="14343" width="0" style="225" hidden="1" customWidth="1"/>
    <col min="14344" max="14344" width="18.42578125" style="225" customWidth="1"/>
    <col min="14345" max="14592" width="9.140625" style="225"/>
    <col min="14593" max="14593" width="4.140625" style="225" customWidth="1"/>
    <col min="14594" max="14594" width="4.42578125" style="225" customWidth="1"/>
    <col min="14595" max="14595" width="32.5703125" style="225" customWidth="1"/>
    <col min="14596" max="14596" width="28.28515625" style="225" customWidth="1"/>
    <col min="14597" max="14597" width="72.7109375" style="225" customWidth="1"/>
    <col min="14598" max="14599" width="0" style="225" hidden="1" customWidth="1"/>
    <col min="14600" max="14600" width="18.42578125" style="225" customWidth="1"/>
    <col min="14601" max="14848" width="9.140625" style="225"/>
    <col min="14849" max="14849" width="4.140625" style="225" customWidth="1"/>
    <col min="14850" max="14850" width="4.42578125" style="225" customWidth="1"/>
    <col min="14851" max="14851" width="32.5703125" style="225" customWidth="1"/>
    <col min="14852" max="14852" width="28.28515625" style="225" customWidth="1"/>
    <col min="14853" max="14853" width="72.7109375" style="225" customWidth="1"/>
    <col min="14854" max="14855" width="0" style="225" hidden="1" customWidth="1"/>
    <col min="14856" max="14856" width="18.42578125" style="225" customWidth="1"/>
    <col min="14857" max="15104" width="9.140625" style="225"/>
    <col min="15105" max="15105" width="4.140625" style="225" customWidth="1"/>
    <col min="15106" max="15106" width="4.42578125" style="225" customWidth="1"/>
    <col min="15107" max="15107" width="32.5703125" style="225" customWidth="1"/>
    <col min="15108" max="15108" width="28.28515625" style="225" customWidth="1"/>
    <col min="15109" max="15109" width="72.7109375" style="225" customWidth="1"/>
    <col min="15110" max="15111" width="0" style="225" hidden="1" customWidth="1"/>
    <col min="15112" max="15112" width="18.42578125" style="225" customWidth="1"/>
    <col min="15113" max="15360" width="9.140625" style="225"/>
    <col min="15361" max="15361" width="4.140625" style="225" customWidth="1"/>
    <col min="15362" max="15362" width="4.42578125" style="225" customWidth="1"/>
    <col min="15363" max="15363" width="32.5703125" style="225" customWidth="1"/>
    <col min="15364" max="15364" width="28.28515625" style="225" customWidth="1"/>
    <col min="15365" max="15365" width="72.7109375" style="225" customWidth="1"/>
    <col min="15366" max="15367" width="0" style="225" hidden="1" customWidth="1"/>
    <col min="15368" max="15368" width="18.42578125" style="225" customWidth="1"/>
    <col min="15369" max="15616" width="9.140625" style="225"/>
    <col min="15617" max="15617" width="4.140625" style="225" customWidth="1"/>
    <col min="15618" max="15618" width="4.42578125" style="225" customWidth="1"/>
    <col min="15619" max="15619" width="32.5703125" style="225" customWidth="1"/>
    <col min="15620" max="15620" width="28.28515625" style="225" customWidth="1"/>
    <col min="15621" max="15621" width="72.7109375" style="225" customWidth="1"/>
    <col min="15622" max="15623" width="0" style="225" hidden="1" customWidth="1"/>
    <col min="15624" max="15624" width="18.42578125" style="225" customWidth="1"/>
    <col min="15625" max="15872" width="9.140625" style="225"/>
    <col min="15873" max="15873" width="4.140625" style="225" customWidth="1"/>
    <col min="15874" max="15874" width="4.42578125" style="225" customWidth="1"/>
    <col min="15875" max="15875" width="32.5703125" style="225" customWidth="1"/>
    <col min="15876" max="15876" width="28.28515625" style="225" customWidth="1"/>
    <col min="15877" max="15877" width="72.7109375" style="225" customWidth="1"/>
    <col min="15878" max="15879" width="0" style="225" hidden="1" customWidth="1"/>
    <col min="15880" max="15880" width="18.42578125" style="225" customWidth="1"/>
    <col min="15881" max="16128" width="9.140625" style="225"/>
    <col min="16129" max="16129" width="4.140625" style="225" customWidth="1"/>
    <col min="16130" max="16130" width="4.42578125" style="225" customWidth="1"/>
    <col min="16131" max="16131" width="32.5703125" style="225" customWidth="1"/>
    <col min="16132" max="16132" width="28.28515625" style="225" customWidth="1"/>
    <col min="16133" max="16133" width="72.7109375" style="225" customWidth="1"/>
    <col min="16134" max="16135" width="0" style="225" hidden="1" customWidth="1"/>
    <col min="16136" max="16136" width="18.42578125" style="225" customWidth="1"/>
    <col min="16137" max="16384" width="9.140625" style="225"/>
  </cols>
  <sheetData>
    <row r="1" spans="1:7" ht="35.25">
      <c r="A1" s="314" t="s">
        <v>1054</v>
      </c>
      <c r="B1" s="314"/>
      <c r="C1" s="314"/>
      <c r="D1" s="314"/>
      <c r="E1" s="314"/>
    </row>
    <row r="2" spans="1:7" ht="24.75" customHeight="1"/>
    <row r="3" spans="1:7" ht="14.25" thickBot="1">
      <c r="A3" s="315" t="s">
        <v>1055</v>
      </c>
      <c r="B3" s="315"/>
      <c r="C3" s="316" t="s">
        <v>1056</v>
      </c>
      <c r="D3" s="316"/>
      <c r="E3" s="227"/>
    </row>
    <row r="4" spans="1:7" ht="21.75" customHeight="1" thickBot="1">
      <c r="A4" s="317" t="s">
        <v>1057</v>
      </c>
      <c r="B4" s="318"/>
      <c r="C4" s="228" t="s">
        <v>1058</v>
      </c>
      <c r="D4" s="229" t="s">
        <v>1059</v>
      </c>
      <c r="E4" s="230" t="s">
        <v>1060</v>
      </c>
      <c r="F4" s="225" t="s">
        <v>1061</v>
      </c>
    </row>
    <row r="5" spans="1:7" ht="14.1" customHeight="1">
      <c r="A5" s="231"/>
      <c r="B5" s="312" t="s">
        <v>1062</v>
      </c>
      <c r="C5" s="232" t="s">
        <v>1063</v>
      </c>
      <c r="D5" s="233">
        <f>기계집계표!F29</f>
        <v>0</v>
      </c>
      <c r="E5" s="234"/>
      <c r="G5" s="225" t="s">
        <v>1061</v>
      </c>
    </row>
    <row r="6" spans="1:7" ht="14.1" customHeight="1">
      <c r="A6" s="231"/>
      <c r="B6" s="312"/>
      <c r="C6" s="235" t="s">
        <v>1064</v>
      </c>
      <c r="D6" s="236"/>
      <c r="E6" s="237"/>
    </row>
    <row r="7" spans="1:7" ht="14.1" customHeight="1">
      <c r="A7" s="231" t="s">
        <v>1061</v>
      </c>
      <c r="B7" s="313"/>
      <c r="C7" s="235" t="s">
        <v>1065</v>
      </c>
      <c r="D7" s="236">
        <f>SUM(D5:D6)</f>
        <v>0</v>
      </c>
      <c r="E7" s="237"/>
    </row>
    <row r="8" spans="1:7" ht="14.1" customHeight="1">
      <c r="A8" s="238" t="s">
        <v>1066</v>
      </c>
      <c r="B8" s="311" t="s">
        <v>1067</v>
      </c>
      <c r="C8" s="235" t="s">
        <v>1068</v>
      </c>
      <c r="D8" s="236">
        <f>기계집계표!H29</f>
        <v>0</v>
      </c>
      <c r="E8" s="237"/>
    </row>
    <row r="9" spans="1:7" ht="14.1" customHeight="1">
      <c r="A9" s="231"/>
      <c r="B9" s="312"/>
      <c r="C9" s="235" t="s">
        <v>1069</v>
      </c>
      <c r="D9" s="236">
        <f>D8*4%</f>
        <v>0</v>
      </c>
      <c r="E9" s="237" t="s">
        <v>1070</v>
      </c>
    </row>
    <row r="10" spans="1:7" ht="14.1" customHeight="1">
      <c r="A10" s="231"/>
      <c r="B10" s="313"/>
      <c r="C10" s="235" t="s">
        <v>1065</v>
      </c>
      <c r="D10" s="236">
        <f>SUM(D8:D9)</f>
        <v>0</v>
      </c>
      <c r="E10" s="237"/>
    </row>
    <row r="11" spans="1:7" ht="14.1" customHeight="1">
      <c r="A11" s="231" t="s">
        <v>1061</v>
      </c>
      <c r="B11" s="239"/>
      <c r="C11" s="235" t="s">
        <v>1071</v>
      </c>
      <c r="D11" s="236">
        <f>[5]집계표!J29</f>
        <v>0</v>
      </c>
      <c r="E11" s="237"/>
    </row>
    <row r="12" spans="1:7" ht="14.1" customHeight="1">
      <c r="A12" s="231"/>
      <c r="B12" s="239"/>
      <c r="C12" s="235" t="s">
        <v>1072</v>
      </c>
      <c r="D12" s="236">
        <f>D10*3.56%</f>
        <v>0</v>
      </c>
      <c r="E12" s="237" t="s">
        <v>1073</v>
      </c>
    </row>
    <row r="13" spans="1:7" ht="14.1" customHeight="1">
      <c r="A13" s="238" t="s">
        <v>1074</v>
      </c>
      <c r="C13" s="235" t="s">
        <v>1075</v>
      </c>
      <c r="D13" s="236">
        <f>D10*1.01%</f>
        <v>0</v>
      </c>
      <c r="E13" s="237" t="s">
        <v>1076</v>
      </c>
    </row>
    <row r="14" spans="1:7" ht="14.1" customHeight="1">
      <c r="A14" s="231"/>
      <c r="B14" s="240" t="s">
        <v>1077</v>
      </c>
      <c r="C14" s="235" t="s">
        <v>1078</v>
      </c>
      <c r="D14" s="236">
        <f>D7*2.3%</f>
        <v>0</v>
      </c>
      <c r="E14" s="237" t="s">
        <v>1079</v>
      </c>
    </row>
    <row r="15" spans="1:7" ht="14.1" customHeight="1">
      <c r="A15" s="231" t="s">
        <v>1061</v>
      </c>
      <c r="B15" s="239"/>
      <c r="C15" s="235" t="s">
        <v>1080</v>
      </c>
      <c r="D15" s="236">
        <f>(D8++D5)*2.93%</f>
        <v>0</v>
      </c>
      <c r="E15" s="237" t="s">
        <v>1478</v>
      </c>
    </row>
    <row r="16" spans="1:7" ht="14.1" customHeight="1">
      <c r="A16" s="231"/>
      <c r="B16" s="239"/>
      <c r="C16" s="235" t="s">
        <v>1081</v>
      </c>
      <c r="D16" s="236">
        <f>(D5+D10)*5.2%</f>
        <v>0</v>
      </c>
      <c r="E16" s="237" t="s">
        <v>1082</v>
      </c>
    </row>
    <row r="17" spans="1:5" ht="14.1" customHeight="1">
      <c r="A17" s="231"/>
      <c r="B17" s="239"/>
      <c r="C17" s="235" t="s">
        <v>1083</v>
      </c>
      <c r="D17" s="236">
        <f>D8*3.545%</f>
        <v>0</v>
      </c>
      <c r="E17" s="237" t="s">
        <v>1084</v>
      </c>
    </row>
    <row r="18" spans="1:5" ht="14.1" customHeight="1">
      <c r="A18" s="238" t="s">
        <v>1085</v>
      </c>
      <c r="B18" s="239"/>
      <c r="C18" s="235" t="s">
        <v>1086</v>
      </c>
      <c r="D18" s="236">
        <f>D8*4.5%</f>
        <v>0</v>
      </c>
      <c r="E18" s="237" t="s">
        <v>1087</v>
      </c>
    </row>
    <row r="19" spans="1:5" ht="14.1" customHeight="1">
      <c r="A19" s="231" t="s">
        <v>1061</v>
      </c>
      <c r="B19" s="240" t="s">
        <v>1061</v>
      </c>
      <c r="C19" s="235" t="s">
        <v>1088</v>
      </c>
      <c r="D19" s="236">
        <f>D17*12.95%</f>
        <v>0</v>
      </c>
      <c r="E19" s="237" t="s">
        <v>1089</v>
      </c>
    </row>
    <row r="20" spans="1:5" ht="14.1" customHeight="1">
      <c r="A20" s="231"/>
      <c r="C20" s="235" t="s">
        <v>1061</v>
      </c>
      <c r="D20" s="236"/>
      <c r="E20" s="237"/>
    </row>
    <row r="21" spans="1:5" ht="14.1" customHeight="1">
      <c r="A21" s="231"/>
      <c r="B21" s="239"/>
      <c r="C21" s="235" t="s">
        <v>1061</v>
      </c>
      <c r="D21" s="236"/>
      <c r="E21" s="237"/>
    </row>
    <row r="22" spans="1:5" ht="14.1" customHeight="1">
      <c r="A22" s="231"/>
      <c r="B22" s="240" t="s">
        <v>1090</v>
      </c>
      <c r="C22" s="235" t="s">
        <v>1061</v>
      </c>
      <c r="D22" s="236"/>
      <c r="E22" s="237"/>
    </row>
    <row r="23" spans="1:5" ht="14.1" customHeight="1">
      <c r="A23" s="238" t="s">
        <v>1090</v>
      </c>
      <c r="B23" s="239"/>
      <c r="C23" s="235" t="s">
        <v>1061</v>
      </c>
      <c r="D23" s="236"/>
      <c r="E23" s="237"/>
    </row>
    <row r="24" spans="1:5" ht="14.1" customHeight="1">
      <c r="A24" s="231"/>
      <c r="B24" s="239"/>
      <c r="C24" s="235" t="s">
        <v>1061</v>
      </c>
      <c r="D24" s="236"/>
      <c r="E24" s="237"/>
    </row>
    <row r="25" spans="1:5" ht="14.1" customHeight="1">
      <c r="A25" s="231"/>
      <c r="B25" s="239"/>
      <c r="C25" s="241" t="s">
        <v>1065</v>
      </c>
      <c r="D25" s="236">
        <f>SUM(D11:D24)</f>
        <v>0</v>
      </c>
      <c r="E25" s="237"/>
    </row>
    <row r="26" spans="1:5" ht="14.1" customHeight="1">
      <c r="A26" s="231"/>
      <c r="B26" s="323" t="s">
        <v>1091</v>
      </c>
      <c r="C26" s="324"/>
      <c r="D26" s="236">
        <f>D7+D10+D25</f>
        <v>0</v>
      </c>
      <c r="E26" s="237"/>
    </row>
    <row r="27" spans="1:5" ht="14.1" customHeight="1">
      <c r="A27" s="319" t="s">
        <v>1092</v>
      </c>
      <c r="B27" s="320"/>
      <c r="C27" s="320"/>
      <c r="D27" s="236">
        <f>(D8+D10+D11)*4%</f>
        <v>0</v>
      </c>
      <c r="E27" s="237" t="s">
        <v>1767</v>
      </c>
    </row>
    <row r="28" spans="1:5" ht="14.1" customHeight="1">
      <c r="A28" s="319" t="s">
        <v>1093</v>
      </c>
      <c r="B28" s="320"/>
      <c r="C28" s="320"/>
      <c r="D28" s="236">
        <f>(D10+D11+D27)*10%</f>
        <v>0</v>
      </c>
      <c r="E28" s="237" t="s">
        <v>1768</v>
      </c>
    </row>
    <row r="29" spans="1:5" ht="14.1" customHeight="1">
      <c r="A29" s="319" t="s">
        <v>1094</v>
      </c>
      <c r="B29" s="320"/>
      <c r="C29" s="320"/>
      <c r="D29" s="236">
        <f>D28+D27+D26-98437</f>
        <v>-98437</v>
      </c>
      <c r="E29" s="237"/>
    </row>
    <row r="30" spans="1:5" ht="14.1" customHeight="1">
      <c r="A30" s="319" t="s">
        <v>1095</v>
      </c>
      <c r="B30" s="320"/>
      <c r="C30" s="320"/>
      <c r="D30" s="236">
        <f>D29*10%</f>
        <v>-9843.7000000000007</v>
      </c>
      <c r="E30" s="237"/>
    </row>
    <row r="31" spans="1:5" ht="14.1" customHeight="1">
      <c r="A31" s="319" t="s">
        <v>1061</v>
      </c>
      <c r="B31" s="320"/>
      <c r="C31" s="320"/>
      <c r="D31" s="236"/>
      <c r="E31" s="237"/>
    </row>
    <row r="32" spans="1:5" ht="14.1" customHeight="1">
      <c r="A32" s="319" t="s">
        <v>1061</v>
      </c>
      <c r="B32" s="320"/>
      <c r="C32" s="320"/>
      <c r="D32" s="236"/>
      <c r="E32" s="237"/>
    </row>
    <row r="33" spans="1:5" ht="14.1" customHeight="1">
      <c r="A33" s="319" t="s">
        <v>1061</v>
      </c>
      <c r="B33" s="320"/>
      <c r="C33" s="320"/>
      <c r="D33" s="236"/>
      <c r="E33" s="237"/>
    </row>
    <row r="34" spans="1:5" ht="14.1" customHeight="1">
      <c r="A34" s="319" t="s">
        <v>1061</v>
      </c>
      <c r="B34" s="320"/>
      <c r="C34" s="320"/>
      <c r="D34" s="236"/>
      <c r="E34" s="237"/>
    </row>
    <row r="35" spans="1:5" ht="14.1" customHeight="1" thickBot="1">
      <c r="A35" s="321" t="s">
        <v>1096</v>
      </c>
      <c r="B35" s="322"/>
      <c r="C35" s="322"/>
      <c r="D35" s="242">
        <f>D30+D29</f>
        <v>-108280.7</v>
      </c>
      <c r="E35" s="243"/>
    </row>
    <row r="36" spans="1:5" ht="14.1" customHeight="1"/>
  </sheetData>
  <mergeCells count="16">
    <mergeCell ref="A32:C32"/>
    <mergeCell ref="A33:C33"/>
    <mergeCell ref="A34:C34"/>
    <mergeCell ref="A35:C35"/>
    <mergeCell ref="B26:C26"/>
    <mergeCell ref="A27:C27"/>
    <mergeCell ref="A28:C28"/>
    <mergeCell ref="A29:C29"/>
    <mergeCell ref="A30:C30"/>
    <mergeCell ref="A31:C31"/>
    <mergeCell ref="B8:B10"/>
    <mergeCell ref="A1:E1"/>
    <mergeCell ref="A3:B3"/>
    <mergeCell ref="C3:D3"/>
    <mergeCell ref="A4:B4"/>
    <mergeCell ref="B5:B7"/>
  </mergeCells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CBB57-730C-4EBC-BB30-F5C1D98136E9}">
  <dimension ref="A1:AC207"/>
  <sheetViews>
    <sheetView topLeftCell="C1" workbookViewId="0">
      <selection activeCell="N15" sqref="N15"/>
    </sheetView>
  </sheetViews>
  <sheetFormatPr defaultRowHeight="16.5"/>
  <cols>
    <col min="1" max="1" width="14.42578125" style="244" hidden="1" customWidth="1"/>
    <col min="2" max="2" width="13.28515625" style="244" hidden="1" customWidth="1"/>
    <col min="3" max="3" width="32.7109375" style="244" customWidth="1"/>
    <col min="4" max="4" width="23.5703125" style="244" customWidth="1"/>
    <col min="5" max="5" width="5.28515625" style="244" customWidth="1"/>
    <col min="6" max="6" width="12.140625" style="244" customWidth="1"/>
    <col min="7" max="14" width="16.7109375" style="244" customWidth="1"/>
    <col min="15" max="15" width="14.42578125" style="244" customWidth="1"/>
    <col min="16" max="17" width="9.140625" style="244"/>
    <col min="18" max="19" width="1.85546875" style="244" customWidth="1"/>
    <col min="20" max="20" width="6.42578125" style="244" customWidth="1"/>
    <col min="21" max="29" width="1.85546875" style="244" customWidth="1"/>
    <col min="30" max="256" width="9.140625" style="244"/>
    <col min="257" max="258" width="0" style="244" hidden="1" customWidth="1"/>
    <col min="259" max="259" width="32.7109375" style="244" customWidth="1"/>
    <col min="260" max="260" width="23.5703125" style="244" customWidth="1"/>
    <col min="261" max="261" width="5.28515625" style="244" customWidth="1"/>
    <col min="262" max="262" width="12.140625" style="244" customWidth="1"/>
    <col min="263" max="270" width="16.7109375" style="244" customWidth="1"/>
    <col min="271" max="271" width="14.42578125" style="244" customWidth="1"/>
    <col min="272" max="273" width="9.140625" style="244"/>
    <col min="274" max="275" width="1.85546875" style="244" customWidth="1"/>
    <col min="276" max="276" width="6.42578125" style="244" customWidth="1"/>
    <col min="277" max="285" width="1.85546875" style="244" customWidth="1"/>
    <col min="286" max="512" width="9.140625" style="244"/>
    <col min="513" max="514" width="0" style="244" hidden="1" customWidth="1"/>
    <col min="515" max="515" width="32.7109375" style="244" customWidth="1"/>
    <col min="516" max="516" width="23.5703125" style="244" customWidth="1"/>
    <col min="517" max="517" width="5.28515625" style="244" customWidth="1"/>
    <col min="518" max="518" width="12.140625" style="244" customWidth="1"/>
    <col min="519" max="526" width="16.7109375" style="244" customWidth="1"/>
    <col min="527" max="527" width="14.42578125" style="244" customWidth="1"/>
    <col min="528" max="529" width="9.140625" style="244"/>
    <col min="530" max="531" width="1.85546875" style="244" customWidth="1"/>
    <col min="532" max="532" width="6.42578125" style="244" customWidth="1"/>
    <col min="533" max="541" width="1.85546875" style="244" customWidth="1"/>
    <col min="542" max="768" width="9.140625" style="244"/>
    <col min="769" max="770" width="0" style="244" hidden="1" customWidth="1"/>
    <col min="771" max="771" width="32.7109375" style="244" customWidth="1"/>
    <col min="772" max="772" width="23.5703125" style="244" customWidth="1"/>
    <col min="773" max="773" width="5.28515625" style="244" customWidth="1"/>
    <col min="774" max="774" width="12.140625" style="244" customWidth="1"/>
    <col min="775" max="782" width="16.7109375" style="244" customWidth="1"/>
    <col min="783" max="783" width="14.42578125" style="244" customWidth="1"/>
    <col min="784" max="785" width="9.140625" style="244"/>
    <col min="786" max="787" width="1.85546875" style="244" customWidth="1"/>
    <col min="788" max="788" width="6.42578125" style="244" customWidth="1"/>
    <col min="789" max="797" width="1.85546875" style="244" customWidth="1"/>
    <col min="798" max="1024" width="9.140625" style="244"/>
    <col min="1025" max="1026" width="0" style="244" hidden="1" customWidth="1"/>
    <col min="1027" max="1027" width="32.7109375" style="244" customWidth="1"/>
    <col min="1028" max="1028" width="23.5703125" style="244" customWidth="1"/>
    <col min="1029" max="1029" width="5.28515625" style="244" customWidth="1"/>
    <col min="1030" max="1030" width="12.140625" style="244" customWidth="1"/>
    <col min="1031" max="1038" width="16.7109375" style="244" customWidth="1"/>
    <col min="1039" max="1039" width="14.42578125" style="244" customWidth="1"/>
    <col min="1040" max="1041" width="9.140625" style="244"/>
    <col min="1042" max="1043" width="1.85546875" style="244" customWidth="1"/>
    <col min="1044" max="1044" width="6.42578125" style="244" customWidth="1"/>
    <col min="1045" max="1053" width="1.85546875" style="244" customWidth="1"/>
    <col min="1054" max="1280" width="9.140625" style="244"/>
    <col min="1281" max="1282" width="0" style="244" hidden="1" customWidth="1"/>
    <col min="1283" max="1283" width="32.7109375" style="244" customWidth="1"/>
    <col min="1284" max="1284" width="23.5703125" style="244" customWidth="1"/>
    <col min="1285" max="1285" width="5.28515625" style="244" customWidth="1"/>
    <col min="1286" max="1286" width="12.140625" style="244" customWidth="1"/>
    <col min="1287" max="1294" width="16.7109375" style="244" customWidth="1"/>
    <col min="1295" max="1295" width="14.42578125" style="244" customWidth="1"/>
    <col min="1296" max="1297" width="9.140625" style="244"/>
    <col min="1298" max="1299" width="1.85546875" style="244" customWidth="1"/>
    <col min="1300" max="1300" width="6.42578125" style="244" customWidth="1"/>
    <col min="1301" max="1309" width="1.85546875" style="244" customWidth="1"/>
    <col min="1310" max="1536" width="9.140625" style="244"/>
    <col min="1537" max="1538" width="0" style="244" hidden="1" customWidth="1"/>
    <col min="1539" max="1539" width="32.7109375" style="244" customWidth="1"/>
    <col min="1540" max="1540" width="23.5703125" style="244" customWidth="1"/>
    <col min="1541" max="1541" width="5.28515625" style="244" customWidth="1"/>
    <col min="1542" max="1542" width="12.140625" style="244" customWidth="1"/>
    <col min="1543" max="1550" width="16.7109375" style="244" customWidth="1"/>
    <col min="1551" max="1551" width="14.42578125" style="244" customWidth="1"/>
    <col min="1552" max="1553" width="9.140625" style="244"/>
    <col min="1554" max="1555" width="1.85546875" style="244" customWidth="1"/>
    <col min="1556" max="1556" width="6.42578125" style="244" customWidth="1"/>
    <col min="1557" max="1565" width="1.85546875" style="244" customWidth="1"/>
    <col min="1566" max="1792" width="9.140625" style="244"/>
    <col min="1793" max="1794" width="0" style="244" hidden="1" customWidth="1"/>
    <col min="1795" max="1795" width="32.7109375" style="244" customWidth="1"/>
    <col min="1796" max="1796" width="23.5703125" style="244" customWidth="1"/>
    <col min="1797" max="1797" width="5.28515625" style="244" customWidth="1"/>
    <col min="1798" max="1798" width="12.140625" style="244" customWidth="1"/>
    <col min="1799" max="1806" width="16.7109375" style="244" customWidth="1"/>
    <col min="1807" max="1807" width="14.42578125" style="244" customWidth="1"/>
    <col min="1808" max="1809" width="9.140625" style="244"/>
    <col min="1810" max="1811" width="1.85546875" style="244" customWidth="1"/>
    <col min="1812" max="1812" width="6.42578125" style="244" customWidth="1"/>
    <col min="1813" max="1821" width="1.85546875" style="244" customWidth="1"/>
    <col min="1822" max="2048" width="9.140625" style="244"/>
    <col min="2049" max="2050" width="0" style="244" hidden="1" customWidth="1"/>
    <col min="2051" max="2051" width="32.7109375" style="244" customWidth="1"/>
    <col min="2052" max="2052" width="23.5703125" style="244" customWidth="1"/>
    <col min="2053" max="2053" width="5.28515625" style="244" customWidth="1"/>
    <col min="2054" max="2054" width="12.140625" style="244" customWidth="1"/>
    <col min="2055" max="2062" width="16.7109375" style="244" customWidth="1"/>
    <col min="2063" max="2063" width="14.42578125" style="244" customWidth="1"/>
    <col min="2064" max="2065" width="9.140625" style="244"/>
    <col min="2066" max="2067" width="1.85546875" style="244" customWidth="1"/>
    <col min="2068" max="2068" width="6.42578125" style="244" customWidth="1"/>
    <col min="2069" max="2077" width="1.85546875" style="244" customWidth="1"/>
    <col min="2078" max="2304" width="9.140625" style="244"/>
    <col min="2305" max="2306" width="0" style="244" hidden="1" customWidth="1"/>
    <col min="2307" max="2307" width="32.7109375" style="244" customWidth="1"/>
    <col min="2308" max="2308" width="23.5703125" style="244" customWidth="1"/>
    <col min="2309" max="2309" width="5.28515625" style="244" customWidth="1"/>
    <col min="2310" max="2310" width="12.140625" style="244" customWidth="1"/>
    <col min="2311" max="2318" width="16.7109375" style="244" customWidth="1"/>
    <col min="2319" max="2319" width="14.42578125" style="244" customWidth="1"/>
    <col min="2320" max="2321" width="9.140625" style="244"/>
    <col min="2322" max="2323" width="1.85546875" style="244" customWidth="1"/>
    <col min="2324" max="2324" width="6.42578125" style="244" customWidth="1"/>
    <col min="2325" max="2333" width="1.85546875" style="244" customWidth="1"/>
    <col min="2334" max="2560" width="9.140625" style="244"/>
    <col min="2561" max="2562" width="0" style="244" hidden="1" customWidth="1"/>
    <col min="2563" max="2563" width="32.7109375" style="244" customWidth="1"/>
    <col min="2564" max="2564" width="23.5703125" style="244" customWidth="1"/>
    <col min="2565" max="2565" width="5.28515625" style="244" customWidth="1"/>
    <col min="2566" max="2566" width="12.140625" style="244" customWidth="1"/>
    <col min="2567" max="2574" width="16.7109375" style="244" customWidth="1"/>
    <col min="2575" max="2575" width="14.42578125" style="244" customWidth="1"/>
    <col min="2576" max="2577" width="9.140625" style="244"/>
    <col min="2578" max="2579" width="1.85546875" style="244" customWidth="1"/>
    <col min="2580" max="2580" width="6.42578125" style="244" customWidth="1"/>
    <col min="2581" max="2589" width="1.85546875" style="244" customWidth="1"/>
    <col min="2590" max="2816" width="9.140625" style="244"/>
    <col min="2817" max="2818" width="0" style="244" hidden="1" customWidth="1"/>
    <col min="2819" max="2819" width="32.7109375" style="244" customWidth="1"/>
    <col min="2820" max="2820" width="23.5703125" style="244" customWidth="1"/>
    <col min="2821" max="2821" width="5.28515625" style="244" customWidth="1"/>
    <col min="2822" max="2822" width="12.140625" style="244" customWidth="1"/>
    <col min="2823" max="2830" width="16.7109375" style="244" customWidth="1"/>
    <col min="2831" max="2831" width="14.42578125" style="244" customWidth="1"/>
    <col min="2832" max="2833" width="9.140625" style="244"/>
    <col min="2834" max="2835" width="1.85546875" style="244" customWidth="1"/>
    <col min="2836" max="2836" width="6.42578125" style="244" customWidth="1"/>
    <col min="2837" max="2845" width="1.85546875" style="244" customWidth="1"/>
    <col min="2846" max="3072" width="9.140625" style="244"/>
    <col min="3073" max="3074" width="0" style="244" hidden="1" customWidth="1"/>
    <col min="3075" max="3075" width="32.7109375" style="244" customWidth="1"/>
    <col min="3076" max="3076" width="23.5703125" style="244" customWidth="1"/>
    <col min="3077" max="3077" width="5.28515625" style="244" customWidth="1"/>
    <col min="3078" max="3078" width="12.140625" style="244" customWidth="1"/>
    <col min="3079" max="3086" width="16.7109375" style="244" customWidth="1"/>
    <col min="3087" max="3087" width="14.42578125" style="244" customWidth="1"/>
    <col min="3088" max="3089" width="9.140625" style="244"/>
    <col min="3090" max="3091" width="1.85546875" style="244" customWidth="1"/>
    <col min="3092" max="3092" width="6.42578125" style="244" customWidth="1"/>
    <col min="3093" max="3101" width="1.85546875" style="244" customWidth="1"/>
    <col min="3102" max="3328" width="9.140625" style="244"/>
    <col min="3329" max="3330" width="0" style="244" hidden="1" customWidth="1"/>
    <col min="3331" max="3331" width="32.7109375" style="244" customWidth="1"/>
    <col min="3332" max="3332" width="23.5703125" style="244" customWidth="1"/>
    <col min="3333" max="3333" width="5.28515625" style="244" customWidth="1"/>
    <col min="3334" max="3334" width="12.140625" style="244" customWidth="1"/>
    <col min="3335" max="3342" width="16.7109375" style="244" customWidth="1"/>
    <col min="3343" max="3343" width="14.42578125" style="244" customWidth="1"/>
    <col min="3344" max="3345" width="9.140625" style="244"/>
    <col min="3346" max="3347" width="1.85546875" style="244" customWidth="1"/>
    <col min="3348" max="3348" width="6.42578125" style="244" customWidth="1"/>
    <col min="3349" max="3357" width="1.85546875" style="244" customWidth="1"/>
    <col min="3358" max="3584" width="9.140625" style="244"/>
    <col min="3585" max="3586" width="0" style="244" hidden="1" customWidth="1"/>
    <col min="3587" max="3587" width="32.7109375" style="244" customWidth="1"/>
    <col min="3588" max="3588" width="23.5703125" style="244" customWidth="1"/>
    <col min="3589" max="3589" width="5.28515625" style="244" customWidth="1"/>
    <col min="3590" max="3590" width="12.140625" style="244" customWidth="1"/>
    <col min="3591" max="3598" width="16.7109375" style="244" customWidth="1"/>
    <col min="3599" max="3599" width="14.42578125" style="244" customWidth="1"/>
    <col min="3600" max="3601" width="9.140625" style="244"/>
    <col min="3602" max="3603" width="1.85546875" style="244" customWidth="1"/>
    <col min="3604" max="3604" width="6.42578125" style="244" customWidth="1"/>
    <col min="3605" max="3613" width="1.85546875" style="244" customWidth="1"/>
    <col min="3614" max="3840" width="9.140625" style="244"/>
    <col min="3841" max="3842" width="0" style="244" hidden="1" customWidth="1"/>
    <col min="3843" max="3843" width="32.7109375" style="244" customWidth="1"/>
    <col min="3844" max="3844" width="23.5703125" style="244" customWidth="1"/>
    <col min="3845" max="3845" width="5.28515625" style="244" customWidth="1"/>
    <col min="3846" max="3846" width="12.140625" style="244" customWidth="1"/>
    <col min="3847" max="3854" width="16.7109375" style="244" customWidth="1"/>
    <col min="3855" max="3855" width="14.42578125" style="244" customWidth="1"/>
    <col min="3856" max="3857" width="9.140625" style="244"/>
    <col min="3858" max="3859" width="1.85546875" style="244" customWidth="1"/>
    <col min="3860" max="3860" width="6.42578125" style="244" customWidth="1"/>
    <col min="3861" max="3869" width="1.85546875" style="244" customWidth="1"/>
    <col min="3870" max="4096" width="9.140625" style="244"/>
    <col min="4097" max="4098" width="0" style="244" hidden="1" customWidth="1"/>
    <col min="4099" max="4099" width="32.7109375" style="244" customWidth="1"/>
    <col min="4100" max="4100" width="23.5703125" style="244" customWidth="1"/>
    <col min="4101" max="4101" width="5.28515625" style="244" customWidth="1"/>
    <col min="4102" max="4102" width="12.140625" style="244" customWidth="1"/>
    <col min="4103" max="4110" width="16.7109375" style="244" customWidth="1"/>
    <col min="4111" max="4111" width="14.42578125" style="244" customWidth="1"/>
    <col min="4112" max="4113" width="9.140625" style="244"/>
    <col min="4114" max="4115" width="1.85546875" style="244" customWidth="1"/>
    <col min="4116" max="4116" width="6.42578125" style="244" customWidth="1"/>
    <col min="4117" max="4125" width="1.85546875" style="244" customWidth="1"/>
    <col min="4126" max="4352" width="9.140625" style="244"/>
    <col min="4353" max="4354" width="0" style="244" hidden="1" customWidth="1"/>
    <col min="4355" max="4355" width="32.7109375" style="244" customWidth="1"/>
    <col min="4356" max="4356" width="23.5703125" style="244" customWidth="1"/>
    <col min="4357" max="4357" width="5.28515625" style="244" customWidth="1"/>
    <col min="4358" max="4358" width="12.140625" style="244" customWidth="1"/>
    <col min="4359" max="4366" width="16.7109375" style="244" customWidth="1"/>
    <col min="4367" max="4367" width="14.42578125" style="244" customWidth="1"/>
    <col min="4368" max="4369" width="9.140625" style="244"/>
    <col min="4370" max="4371" width="1.85546875" style="244" customWidth="1"/>
    <col min="4372" max="4372" width="6.42578125" style="244" customWidth="1"/>
    <col min="4373" max="4381" width="1.85546875" style="244" customWidth="1"/>
    <col min="4382" max="4608" width="9.140625" style="244"/>
    <col min="4609" max="4610" width="0" style="244" hidden="1" customWidth="1"/>
    <col min="4611" max="4611" width="32.7109375" style="244" customWidth="1"/>
    <col min="4612" max="4612" width="23.5703125" style="244" customWidth="1"/>
    <col min="4613" max="4613" width="5.28515625" style="244" customWidth="1"/>
    <col min="4614" max="4614" width="12.140625" style="244" customWidth="1"/>
    <col min="4615" max="4622" width="16.7109375" style="244" customWidth="1"/>
    <col min="4623" max="4623" width="14.42578125" style="244" customWidth="1"/>
    <col min="4624" max="4625" width="9.140625" style="244"/>
    <col min="4626" max="4627" width="1.85546875" style="244" customWidth="1"/>
    <col min="4628" max="4628" width="6.42578125" style="244" customWidth="1"/>
    <col min="4629" max="4637" width="1.85546875" style="244" customWidth="1"/>
    <col min="4638" max="4864" width="9.140625" style="244"/>
    <col min="4865" max="4866" width="0" style="244" hidden="1" customWidth="1"/>
    <col min="4867" max="4867" width="32.7109375" style="244" customWidth="1"/>
    <col min="4868" max="4868" width="23.5703125" style="244" customWidth="1"/>
    <col min="4869" max="4869" width="5.28515625" style="244" customWidth="1"/>
    <col min="4870" max="4870" width="12.140625" style="244" customWidth="1"/>
    <col min="4871" max="4878" width="16.7109375" style="244" customWidth="1"/>
    <col min="4879" max="4879" width="14.42578125" style="244" customWidth="1"/>
    <col min="4880" max="4881" width="9.140625" style="244"/>
    <col min="4882" max="4883" width="1.85546875" style="244" customWidth="1"/>
    <col min="4884" max="4884" width="6.42578125" style="244" customWidth="1"/>
    <col min="4885" max="4893" width="1.85546875" style="244" customWidth="1"/>
    <col min="4894" max="5120" width="9.140625" style="244"/>
    <col min="5121" max="5122" width="0" style="244" hidden="1" customWidth="1"/>
    <col min="5123" max="5123" width="32.7109375" style="244" customWidth="1"/>
    <col min="5124" max="5124" width="23.5703125" style="244" customWidth="1"/>
    <col min="5125" max="5125" width="5.28515625" style="244" customWidth="1"/>
    <col min="5126" max="5126" width="12.140625" style="244" customWidth="1"/>
    <col min="5127" max="5134" width="16.7109375" style="244" customWidth="1"/>
    <col min="5135" max="5135" width="14.42578125" style="244" customWidth="1"/>
    <col min="5136" max="5137" width="9.140625" style="244"/>
    <col min="5138" max="5139" width="1.85546875" style="244" customWidth="1"/>
    <col min="5140" max="5140" width="6.42578125" style="244" customWidth="1"/>
    <col min="5141" max="5149" width="1.85546875" style="244" customWidth="1"/>
    <col min="5150" max="5376" width="9.140625" style="244"/>
    <col min="5377" max="5378" width="0" style="244" hidden="1" customWidth="1"/>
    <col min="5379" max="5379" width="32.7109375" style="244" customWidth="1"/>
    <col min="5380" max="5380" width="23.5703125" style="244" customWidth="1"/>
    <col min="5381" max="5381" width="5.28515625" style="244" customWidth="1"/>
    <col min="5382" max="5382" width="12.140625" style="244" customWidth="1"/>
    <col min="5383" max="5390" width="16.7109375" style="244" customWidth="1"/>
    <col min="5391" max="5391" width="14.42578125" style="244" customWidth="1"/>
    <col min="5392" max="5393" width="9.140625" style="244"/>
    <col min="5394" max="5395" width="1.85546875" style="244" customWidth="1"/>
    <col min="5396" max="5396" width="6.42578125" style="244" customWidth="1"/>
    <col min="5397" max="5405" width="1.85546875" style="244" customWidth="1"/>
    <col min="5406" max="5632" width="9.140625" style="244"/>
    <col min="5633" max="5634" width="0" style="244" hidden="1" customWidth="1"/>
    <col min="5635" max="5635" width="32.7109375" style="244" customWidth="1"/>
    <col min="5636" max="5636" width="23.5703125" style="244" customWidth="1"/>
    <col min="5637" max="5637" width="5.28515625" style="244" customWidth="1"/>
    <col min="5638" max="5638" width="12.140625" style="244" customWidth="1"/>
    <col min="5639" max="5646" width="16.7109375" style="244" customWidth="1"/>
    <col min="5647" max="5647" width="14.42578125" style="244" customWidth="1"/>
    <col min="5648" max="5649" width="9.140625" style="244"/>
    <col min="5650" max="5651" width="1.85546875" style="244" customWidth="1"/>
    <col min="5652" max="5652" width="6.42578125" style="244" customWidth="1"/>
    <col min="5653" max="5661" width="1.85546875" style="244" customWidth="1"/>
    <col min="5662" max="5888" width="9.140625" style="244"/>
    <col min="5889" max="5890" width="0" style="244" hidden="1" customWidth="1"/>
    <col min="5891" max="5891" width="32.7109375" style="244" customWidth="1"/>
    <col min="5892" max="5892" width="23.5703125" style="244" customWidth="1"/>
    <col min="5893" max="5893" width="5.28515625" style="244" customWidth="1"/>
    <col min="5894" max="5894" width="12.140625" style="244" customWidth="1"/>
    <col min="5895" max="5902" width="16.7109375" style="244" customWidth="1"/>
    <col min="5903" max="5903" width="14.42578125" style="244" customWidth="1"/>
    <col min="5904" max="5905" width="9.140625" style="244"/>
    <col min="5906" max="5907" width="1.85546875" style="244" customWidth="1"/>
    <col min="5908" max="5908" width="6.42578125" style="244" customWidth="1"/>
    <col min="5909" max="5917" width="1.85546875" style="244" customWidth="1"/>
    <col min="5918" max="6144" width="9.140625" style="244"/>
    <col min="6145" max="6146" width="0" style="244" hidden="1" customWidth="1"/>
    <col min="6147" max="6147" width="32.7109375" style="244" customWidth="1"/>
    <col min="6148" max="6148" width="23.5703125" style="244" customWidth="1"/>
    <col min="6149" max="6149" width="5.28515625" style="244" customWidth="1"/>
    <col min="6150" max="6150" width="12.140625" style="244" customWidth="1"/>
    <col min="6151" max="6158" width="16.7109375" style="244" customWidth="1"/>
    <col min="6159" max="6159" width="14.42578125" style="244" customWidth="1"/>
    <col min="6160" max="6161" width="9.140625" style="244"/>
    <col min="6162" max="6163" width="1.85546875" style="244" customWidth="1"/>
    <col min="6164" max="6164" width="6.42578125" style="244" customWidth="1"/>
    <col min="6165" max="6173" width="1.85546875" style="244" customWidth="1"/>
    <col min="6174" max="6400" width="9.140625" style="244"/>
    <col min="6401" max="6402" width="0" style="244" hidden="1" customWidth="1"/>
    <col min="6403" max="6403" width="32.7109375" style="244" customWidth="1"/>
    <col min="6404" max="6404" width="23.5703125" style="244" customWidth="1"/>
    <col min="6405" max="6405" width="5.28515625" style="244" customWidth="1"/>
    <col min="6406" max="6406" width="12.140625" style="244" customWidth="1"/>
    <col min="6407" max="6414" width="16.7109375" style="244" customWidth="1"/>
    <col min="6415" max="6415" width="14.42578125" style="244" customWidth="1"/>
    <col min="6416" max="6417" width="9.140625" style="244"/>
    <col min="6418" max="6419" width="1.85546875" style="244" customWidth="1"/>
    <col min="6420" max="6420" width="6.42578125" style="244" customWidth="1"/>
    <col min="6421" max="6429" width="1.85546875" style="244" customWidth="1"/>
    <col min="6430" max="6656" width="9.140625" style="244"/>
    <col min="6657" max="6658" width="0" style="244" hidden="1" customWidth="1"/>
    <col min="6659" max="6659" width="32.7109375" style="244" customWidth="1"/>
    <col min="6660" max="6660" width="23.5703125" style="244" customWidth="1"/>
    <col min="6661" max="6661" width="5.28515625" style="244" customWidth="1"/>
    <col min="6662" max="6662" width="12.140625" style="244" customWidth="1"/>
    <col min="6663" max="6670" width="16.7109375" style="244" customWidth="1"/>
    <col min="6671" max="6671" width="14.42578125" style="244" customWidth="1"/>
    <col min="6672" max="6673" width="9.140625" style="244"/>
    <col min="6674" max="6675" width="1.85546875" style="244" customWidth="1"/>
    <col min="6676" max="6676" width="6.42578125" style="244" customWidth="1"/>
    <col min="6677" max="6685" width="1.85546875" style="244" customWidth="1"/>
    <col min="6686" max="6912" width="9.140625" style="244"/>
    <col min="6913" max="6914" width="0" style="244" hidden="1" customWidth="1"/>
    <col min="6915" max="6915" width="32.7109375" style="244" customWidth="1"/>
    <col min="6916" max="6916" width="23.5703125" style="244" customWidth="1"/>
    <col min="6917" max="6917" width="5.28515625" style="244" customWidth="1"/>
    <col min="6918" max="6918" width="12.140625" style="244" customWidth="1"/>
    <col min="6919" max="6926" width="16.7109375" style="244" customWidth="1"/>
    <col min="6927" max="6927" width="14.42578125" style="244" customWidth="1"/>
    <col min="6928" max="6929" width="9.140625" style="244"/>
    <col min="6930" max="6931" width="1.85546875" style="244" customWidth="1"/>
    <col min="6932" max="6932" width="6.42578125" style="244" customWidth="1"/>
    <col min="6933" max="6941" width="1.85546875" style="244" customWidth="1"/>
    <col min="6942" max="7168" width="9.140625" style="244"/>
    <col min="7169" max="7170" width="0" style="244" hidden="1" customWidth="1"/>
    <col min="7171" max="7171" width="32.7109375" style="244" customWidth="1"/>
    <col min="7172" max="7172" width="23.5703125" style="244" customWidth="1"/>
    <col min="7173" max="7173" width="5.28515625" style="244" customWidth="1"/>
    <col min="7174" max="7174" width="12.140625" style="244" customWidth="1"/>
    <col min="7175" max="7182" width="16.7109375" style="244" customWidth="1"/>
    <col min="7183" max="7183" width="14.42578125" style="244" customWidth="1"/>
    <col min="7184" max="7185" width="9.140625" style="244"/>
    <col min="7186" max="7187" width="1.85546875" style="244" customWidth="1"/>
    <col min="7188" max="7188" width="6.42578125" style="244" customWidth="1"/>
    <col min="7189" max="7197" width="1.85546875" style="244" customWidth="1"/>
    <col min="7198" max="7424" width="9.140625" style="244"/>
    <col min="7425" max="7426" width="0" style="244" hidden="1" customWidth="1"/>
    <col min="7427" max="7427" width="32.7109375" style="244" customWidth="1"/>
    <col min="7428" max="7428" width="23.5703125" style="244" customWidth="1"/>
    <col min="7429" max="7429" width="5.28515625" style="244" customWidth="1"/>
    <col min="7430" max="7430" width="12.140625" style="244" customWidth="1"/>
    <col min="7431" max="7438" width="16.7109375" style="244" customWidth="1"/>
    <col min="7439" max="7439" width="14.42578125" style="244" customWidth="1"/>
    <col min="7440" max="7441" width="9.140625" style="244"/>
    <col min="7442" max="7443" width="1.85546875" style="244" customWidth="1"/>
    <col min="7444" max="7444" width="6.42578125" style="244" customWidth="1"/>
    <col min="7445" max="7453" width="1.85546875" style="244" customWidth="1"/>
    <col min="7454" max="7680" width="9.140625" style="244"/>
    <col min="7681" max="7682" width="0" style="244" hidden="1" customWidth="1"/>
    <col min="7683" max="7683" width="32.7109375" style="244" customWidth="1"/>
    <col min="7684" max="7684" width="23.5703125" style="244" customWidth="1"/>
    <col min="7685" max="7685" width="5.28515625" style="244" customWidth="1"/>
    <col min="7686" max="7686" width="12.140625" style="244" customWidth="1"/>
    <col min="7687" max="7694" width="16.7109375" style="244" customWidth="1"/>
    <col min="7695" max="7695" width="14.42578125" style="244" customWidth="1"/>
    <col min="7696" max="7697" width="9.140625" style="244"/>
    <col min="7698" max="7699" width="1.85546875" style="244" customWidth="1"/>
    <col min="7700" max="7700" width="6.42578125" style="244" customWidth="1"/>
    <col min="7701" max="7709" width="1.85546875" style="244" customWidth="1"/>
    <col min="7710" max="7936" width="9.140625" style="244"/>
    <col min="7937" max="7938" width="0" style="244" hidden="1" customWidth="1"/>
    <col min="7939" max="7939" width="32.7109375" style="244" customWidth="1"/>
    <col min="7940" max="7940" width="23.5703125" style="244" customWidth="1"/>
    <col min="7941" max="7941" width="5.28515625" style="244" customWidth="1"/>
    <col min="7942" max="7942" width="12.140625" style="244" customWidth="1"/>
    <col min="7943" max="7950" width="16.7109375" style="244" customWidth="1"/>
    <col min="7951" max="7951" width="14.42578125" style="244" customWidth="1"/>
    <col min="7952" max="7953" width="9.140625" style="244"/>
    <col min="7954" max="7955" width="1.85546875" style="244" customWidth="1"/>
    <col min="7956" max="7956" width="6.42578125" style="244" customWidth="1"/>
    <col min="7957" max="7965" width="1.85546875" style="244" customWidth="1"/>
    <col min="7966" max="8192" width="9.140625" style="244"/>
    <col min="8193" max="8194" width="0" style="244" hidden="1" customWidth="1"/>
    <col min="8195" max="8195" width="32.7109375" style="244" customWidth="1"/>
    <col min="8196" max="8196" width="23.5703125" style="244" customWidth="1"/>
    <col min="8197" max="8197" width="5.28515625" style="244" customWidth="1"/>
    <col min="8198" max="8198" width="12.140625" style="244" customWidth="1"/>
    <col min="8199" max="8206" width="16.7109375" style="244" customWidth="1"/>
    <col min="8207" max="8207" width="14.42578125" style="244" customWidth="1"/>
    <col min="8208" max="8209" width="9.140625" style="244"/>
    <col min="8210" max="8211" width="1.85546875" style="244" customWidth="1"/>
    <col min="8212" max="8212" width="6.42578125" style="244" customWidth="1"/>
    <col min="8213" max="8221" width="1.85546875" style="244" customWidth="1"/>
    <col min="8222" max="8448" width="9.140625" style="244"/>
    <col min="8449" max="8450" width="0" style="244" hidden="1" customWidth="1"/>
    <col min="8451" max="8451" width="32.7109375" style="244" customWidth="1"/>
    <col min="8452" max="8452" width="23.5703125" style="244" customWidth="1"/>
    <col min="8453" max="8453" width="5.28515625" style="244" customWidth="1"/>
    <col min="8454" max="8454" width="12.140625" style="244" customWidth="1"/>
    <col min="8455" max="8462" width="16.7109375" style="244" customWidth="1"/>
    <col min="8463" max="8463" width="14.42578125" style="244" customWidth="1"/>
    <col min="8464" max="8465" width="9.140625" style="244"/>
    <col min="8466" max="8467" width="1.85546875" style="244" customWidth="1"/>
    <col min="8468" max="8468" width="6.42578125" style="244" customWidth="1"/>
    <col min="8469" max="8477" width="1.85546875" style="244" customWidth="1"/>
    <col min="8478" max="8704" width="9.140625" style="244"/>
    <col min="8705" max="8706" width="0" style="244" hidden="1" customWidth="1"/>
    <col min="8707" max="8707" width="32.7109375" style="244" customWidth="1"/>
    <col min="8708" max="8708" width="23.5703125" style="244" customWidth="1"/>
    <col min="8709" max="8709" width="5.28515625" style="244" customWidth="1"/>
    <col min="8710" max="8710" width="12.140625" style="244" customWidth="1"/>
    <col min="8711" max="8718" width="16.7109375" style="244" customWidth="1"/>
    <col min="8719" max="8719" width="14.42578125" style="244" customWidth="1"/>
    <col min="8720" max="8721" width="9.140625" style="244"/>
    <col min="8722" max="8723" width="1.85546875" style="244" customWidth="1"/>
    <col min="8724" max="8724" width="6.42578125" style="244" customWidth="1"/>
    <col min="8725" max="8733" width="1.85546875" style="244" customWidth="1"/>
    <col min="8734" max="8960" width="9.140625" style="244"/>
    <col min="8961" max="8962" width="0" style="244" hidden="1" customWidth="1"/>
    <col min="8963" max="8963" width="32.7109375" style="244" customWidth="1"/>
    <col min="8964" max="8964" width="23.5703125" style="244" customWidth="1"/>
    <col min="8965" max="8965" width="5.28515625" style="244" customWidth="1"/>
    <col min="8966" max="8966" width="12.140625" style="244" customWidth="1"/>
    <col min="8967" max="8974" width="16.7109375" style="244" customWidth="1"/>
    <col min="8975" max="8975" width="14.42578125" style="244" customWidth="1"/>
    <col min="8976" max="8977" width="9.140625" style="244"/>
    <col min="8978" max="8979" width="1.85546875" style="244" customWidth="1"/>
    <col min="8980" max="8980" width="6.42578125" style="244" customWidth="1"/>
    <col min="8981" max="8989" width="1.85546875" style="244" customWidth="1"/>
    <col min="8990" max="9216" width="9.140625" style="244"/>
    <col min="9217" max="9218" width="0" style="244" hidden="1" customWidth="1"/>
    <col min="9219" max="9219" width="32.7109375" style="244" customWidth="1"/>
    <col min="9220" max="9220" width="23.5703125" style="244" customWidth="1"/>
    <col min="9221" max="9221" width="5.28515625" style="244" customWidth="1"/>
    <col min="9222" max="9222" width="12.140625" style="244" customWidth="1"/>
    <col min="9223" max="9230" width="16.7109375" style="244" customWidth="1"/>
    <col min="9231" max="9231" width="14.42578125" style="244" customWidth="1"/>
    <col min="9232" max="9233" width="9.140625" style="244"/>
    <col min="9234" max="9235" width="1.85546875" style="244" customWidth="1"/>
    <col min="9236" max="9236" width="6.42578125" style="244" customWidth="1"/>
    <col min="9237" max="9245" width="1.85546875" style="244" customWidth="1"/>
    <col min="9246" max="9472" width="9.140625" style="244"/>
    <col min="9473" max="9474" width="0" style="244" hidden="1" customWidth="1"/>
    <col min="9475" max="9475" width="32.7109375" style="244" customWidth="1"/>
    <col min="9476" max="9476" width="23.5703125" style="244" customWidth="1"/>
    <col min="9477" max="9477" width="5.28515625" style="244" customWidth="1"/>
    <col min="9478" max="9478" width="12.140625" style="244" customWidth="1"/>
    <col min="9479" max="9486" width="16.7109375" style="244" customWidth="1"/>
    <col min="9487" max="9487" width="14.42578125" style="244" customWidth="1"/>
    <col min="9488" max="9489" width="9.140625" style="244"/>
    <col min="9490" max="9491" width="1.85546875" style="244" customWidth="1"/>
    <col min="9492" max="9492" width="6.42578125" style="244" customWidth="1"/>
    <col min="9493" max="9501" width="1.85546875" style="244" customWidth="1"/>
    <col min="9502" max="9728" width="9.140625" style="244"/>
    <col min="9729" max="9730" width="0" style="244" hidden="1" customWidth="1"/>
    <col min="9731" max="9731" width="32.7109375" style="244" customWidth="1"/>
    <col min="9732" max="9732" width="23.5703125" style="244" customWidth="1"/>
    <col min="9733" max="9733" width="5.28515625" style="244" customWidth="1"/>
    <col min="9734" max="9734" width="12.140625" style="244" customWidth="1"/>
    <col min="9735" max="9742" width="16.7109375" style="244" customWidth="1"/>
    <col min="9743" max="9743" width="14.42578125" style="244" customWidth="1"/>
    <col min="9744" max="9745" width="9.140625" style="244"/>
    <col min="9746" max="9747" width="1.85546875" style="244" customWidth="1"/>
    <col min="9748" max="9748" width="6.42578125" style="244" customWidth="1"/>
    <col min="9749" max="9757" width="1.85546875" style="244" customWidth="1"/>
    <col min="9758" max="9984" width="9.140625" style="244"/>
    <col min="9985" max="9986" width="0" style="244" hidden="1" customWidth="1"/>
    <col min="9987" max="9987" width="32.7109375" style="244" customWidth="1"/>
    <col min="9988" max="9988" width="23.5703125" style="244" customWidth="1"/>
    <col min="9989" max="9989" width="5.28515625" style="244" customWidth="1"/>
    <col min="9990" max="9990" width="12.140625" style="244" customWidth="1"/>
    <col min="9991" max="9998" width="16.7109375" style="244" customWidth="1"/>
    <col min="9999" max="9999" width="14.42578125" style="244" customWidth="1"/>
    <col min="10000" max="10001" width="9.140625" style="244"/>
    <col min="10002" max="10003" width="1.85546875" style="244" customWidth="1"/>
    <col min="10004" max="10004" width="6.42578125" style="244" customWidth="1"/>
    <col min="10005" max="10013" width="1.85546875" style="244" customWidth="1"/>
    <col min="10014" max="10240" width="9.140625" style="244"/>
    <col min="10241" max="10242" width="0" style="244" hidden="1" customWidth="1"/>
    <col min="10243" max="10243" width="32.7109375" style="244" customWidth="1"/>
    <col min="10244" max="10244" width="23.5703125" style="244" customWidth="1"/>
    <col min="10245" max="10245" width="5.28515625" style="244" customWidth="1"/>
    <col min="10246" max="10246" width="12.140625" style="244" customWidth="1"/>
    <col min="10247" max="10254" width="16.7109375" style="244" customWidth="1"/>
    <col min="10255" max="10255" width="14.42578125" style="244" customWidth="1"/>
    <col min="10256" max="10257" width="9.140625" style="244"/>
    <col min="10258" max="10259" width="1.85546875" style="244" customWidth="1"/>
    <col min="10260" max="10260" width="6.42578125" style="244" customWidth="1"/>
    <col min="10261" max="10269" width="1.85546875" style="244" customWidth="1"/>
    <col min="10270" max="10496" width="9.140625" style="244"/>
    <col min="10497" max="10498" width="0" style="244" hidden="1" customWidth="1"/>
    <col min="10499" max="10499" width="32.7109375" style="244" customWidth="1"/>
    <col min="10500" max="10500" width="23.5703125" style="244" customWidth="1"/>
    <col min="10501" max="10501" width="5.28515625" style="244" customWidth="1"/>
    <col min="10502" max="10502" width="12.140625" style="244" customWidth="1"/>
    <col min="10503" max="10510" width="16.7109375" style="244" customWidth="1"/>
    <col min="10511" max="10511" width="14.42578125" style="244" customWidth="1"/>
    <col min="10512" max="10513" width="9.140625" style="244"/>
    <col min="10514" max="10515" width="1.85546875" style="244" customWidth="1"/>
    <col min="10516" max="10516" width="6.42578125" style="244" customWidth="1"/>
    <col min="10517" max="10525" width="1.85546875" style="244" customWidth="1"/>
    <col min="10526" max="10752" width="9.140625" style="244"/>
    <col min="10753" max="10754" width="0" style="244" hidden="1" customWidth="1"/>
    <col min="10755" max="10755" width="32.7109375" style="244" customWidth="1"/>
    <col min="10756" max="10756" width="23.5703125" style="244" customWidth="1"/>
    <col min="10757" max="10757" width="5.28515625" style="244" customWidth="1"/>
    <col min="10758" max="10758" width="12.140625" style="244" customWidth="1"/>
    <col min="10759" max="10766" width="16.7109375" style="244" customWidth="1"/>
    <col min="10767" max="10767" width="14.42578125" style="244" customWidth="1"/>
    <col min="10768" max="10769" width="9.140625" style="244"/>
    <col min="10770" max="10771" width="1.85546875" style="244" customWidth="1"/>
    <col min="10772" max="10772" width="6.42578125" style="244" customWidth="1"/>
    <col min="10773" max="10781" width="1.85546875" style="244" customWidth="1"/>
    <col min="10782" max="11008" width="9.140625" style="244"/>
    <col min="11009" max="11010" width="0" style="244" hidden="1" customWidth="1"/>
    <col min="11011" max="11011" width="32.7109375" style="244" customWidth="1"/>
    <col min="11012" max="11012" width="23.5703125" style="244" customWidth="1"/>
    <col min="11013" max="11013" width="5.28515625" style="244" customWidth="1"/>
    <col min="11014" max="11014" width="12.140625" style="244" customWidth="1"/>
    <col min="11015" max="11022" width="16.7109375" style="244" customWidth="1"/>
    <col min="11023" max="11023" width="14.42578125" style="244" customWidth="1"/>
    <col min="11024" max="11025" width="9.140625" style="244"/>
    <col min="11026" max="11027" width="1.85546875" style="244" customWidth="1"/>
    <col min="11028" max="11028" width="6.42578125" style="244" customWidth="1"/>
    <col min="11029" max="11037" width="1.85546875" style="244" customWidth="1"/>
    <col min="11038" max="11264" width="9.140625" style="244"/>
    <col min="11265" max="11266" width="0" style="244" hidden="1" customWidth="1"/>
    <col min="11267" max="11267" width="32.7109375" style="244" customWidth="1"/>
    <col min="11268" max="11268" width="23.5703125" style="244" customWidth="1"/>
    <col min="11269" max="11269" width="5.28515625" style="244" customWidth="1"/>
    <col min="11270" max="11270" width="12.140625" style="244" customWidth="1"/>
    <col min="11271" max="11278" width="16.7109375" style="244" customWidth="1"/>
    <col min="11279" max="11279" width="14.42578125" style="244" customWidth="1"/>
    <col min="11280" max="11281" width="9.140625" style="244"/>
    <col min="11282" max="11283" width="1.85546875" style="244" customWidth="1"/>
    <col min="11284" max="11284" width="6.42578125" style="244" customWidth="1"/>
    <col min="11285" max="11293" width="1.85546875" style="244" customWidth="1"/>
    <col min="11294" max="11520" width="9.140625" style="244"/>
    <col min="11521" max="11522" width="0" style="244" hidden="1" customWidth="1"/>
    <col min="11523" max="11523" width="32.7109375" style="244" customWidth="1"/>
    <col min="11524" max="11524" width="23.5703125" style="244" customWidth="1"/>
    <col min="11525" max="11525" width="5.28515625" style="244" customWidth="1"/>
    <col min="11526" max="11526" width="12.140625" style="244" customWidth="1"/>
    <col min="11527" max="11534" width="16.7109375" style="244" customWidth="1"/>
    <col min="11535" max="11535" width="14.42578125" style="244" customWidth="1"/>
    <col min="11536" max="11537" width="9.140625" style="244"/>
    <col min="11538" max="11539" width="1.85546875" style="244" customWidth="1"/>
    <col min="11540" max="11540" width="6.42578125" style="244" customWidth="1"/>
    <col min="11541" max="11549" width="1.85546875" style="244" customWidth="1"/>
    <col min="11550" max="11776" width="9.140625" style="244"/>
    <col min="11777" max="11778" width="0" style="244" hidden="1" customWidth="1"/>
    <col min="11779" max="11779" width="32.7109375" style="244" customWidth="1"/>
    <col min="11780" max="11780" width="23.5703125" style="244" customWidth="1"/>
    <col min="11781" max="11781" width="5.28515625" style="244" customWidth="1"/>
    <col min="11782" max="11782" width="12.140625" style="244" customWidth="1"/>
    <col min="11783" max="11790" width="16.7109375" style="244" customWidth="1"/>
    <col min="11791" max="11791" width="14.42578125" style="244" customWidth="1"/>
    <col min="11792" max="11793" width="9.140625" style="244"/>
    <col min="11794" max="11795" width="1.85546875" style="244" customWidth="1"/>
    <col min="11796" max="11796" width="6.42578125" style="244" customWidth="1"/>
    <col min="11797" max="11805" width="1.85546875" style="244" customWidth="1"/>
    <col min="11806" max="12032" width="9.140625" style="244"/>
    <col min="12033" max="12034" width="0" style="244" hidden="1" customWidth="1"/>
    <col min="12035" max="12035" width="32.7109375" style="244" customWidth="1"/>
    <col min="12036" max="12036" width="23.5703125" style="244" customWidth="1"/>
    <col min="12037" max="12037" width="5.28515625" style="244" customWidth="1"/>
    <col min="12038" max="12038" width="12.140625" style="244" customWidth="1"/>
    <col min="12039" max="12046" width="16.7109375" style="244" customWidth="1"/>
    <col min="12047" max="12047" width="14.42578125" style="244" customWidth="1"/>
    <col min="12048" max="12049" width="9.140625" style="244"/>
    <col min="12050" max="12051" width="1.85546875" style="244" customWidth="1"/>
    <col min="12052" max="12052" width="6.42578125" style="244" customWidth="1"/>
    <col min="12053" max="12061" width="1.85546875" style="244" customWidth="1"/>
    <col min="12062" max="12288" width="9.140625" style="244"/>
    <col min="12289" max="12290" width="0" style="244" hidden="1" customWidth="1"/>
    <col min="12291" max="12291" width="32.7109375" style="244" customWidth="1"/>
    <col min="12292" max="12292" width="23.5703125" style="244" customWidth="1"/>
    <col min="12293" max="12293" width="5.28515625" style="244" customWidth="1"/>
    <col min="12294" max="12294" width="12.140625" style="244" customWidth="1"/>
    <col min="12295" max="12302" width="16.7109375" style="244" customWidth="1"/>
    <col min="12303" max="12303" width="14.42578125" style="244" customWidth="1"/>
    <col min="12304" max="12305" width="9.140625" style="244"/>
    <col min="12306" max="12307" width="1.85546875" style="244" customWidth="1"/>
    <col min="12308" max="12308" width="6.42578125" style="244" customWidth="1"/>
    <col min="12309" max="12317" width="1.85546875" style="244" customWidth="1"/>
    <col min="12318" max="12544" width="9.140625" style="244"/>
    <col min="12545" max="12546" width="0" style="244" hidden="1" customWidth="1"/>
    <col min="12547" max="12547" width="32.7109375" style="244" customWidth="1"/>
    <col min="12548" max="12548" width="23.5703125" style="244" customWidth="1"/>
    <col min="12549" max="12549" width="5.28515625" style="244" customWidth="1"/>
    <col min="12550" max="12550" width="12.140625" style="244" customWidth="1"/>
    <col min="12551" max="12558" width="16.7109375" style="244" customWidth="1"/>
    <col min="12559" max="12559" width="14.42578125" style="244" customWidth="1"/>
    <col min="12560" max="12561" width="9.140625" style="244"/>
    <col min="12562" max="12563" width="1.85546875" style="244" customWidth="1"/>
    <col min="12564" max="12564" width="6.42578125" style="244" customWidth="1"/>
    <col min="12565" max="12573" width="1.85546875" style="244" customWidth="1"/>
    <col min="12574" max="12800" width="9.140625" style="244"/>
    <col min="12801" max="12802" width="0" style="244" hidden="1" customWidth="1"/>
    <col min="12803" max="12803" width="32.7109375" style="244" customWidth="1"/>
    <col min="12804" max="12804" width="23.5703125" style="244" customWidth="1"/>
    <col min="12805" max="12805" width="5.28515625" style="244" customWidth="1"/>
    <col min="12806" max="12806" width="12.140625" style="244" customWidth="1"/>
    <col min="12807" max="12814" width="16.7109375" style="244" customWidth="1"/>
    <col min="12815" max="12815" width="14.42578125" style="244" customWidth="1"/>
    <col min="12816" max="12817" width="9.140625" style="244"/>
    <col min="12818" max="12819" width="1.85546875" style="244" customWidth="1"/>
    <col min="12820" max="12820" width="6.42578125" style="244" customWidth="1"/>
    <col min="12821" max="12829" width="1.85546875" style="244" customWidth="1"/>
    <col min="12830" max="13056" width="9.140625" style="244"/>
    <col min="13057" max="13058" width="0" style="244" hidden="1" customWidth="1"/>
    <col min="13059" max="13059" width="32.7109375" style="244" customWidth="1"/>
    <col min="13060" max="13060" width="23.5703125" style="244" customWidth="1"/>
    <col min="13061" max="13061" width="5.28515625" style="244" customWidth="1"/>
    <col min="13062" max="13062" width="12.140625" style="244" customWidth="1"/>
    <col min="13063" max="13070" width="16.7109375" style="244" customWidth="1"/>
    <col min="13071" max="13071" width="14.42578125" style="244" customWidth="1"/>
    <col min="13072" max="13073" width="9.140625" style="244"/>
    <col min="13074" max="13075" width="1.85546875" style="244" customWidth="1"/>
    <col min="13076" max="13076" width="6.42578125" style="244" customWidth="1"/>
    <col min="13077" max="13085" width="1.85546875" style="244" customWidth="1"/>
    <col min="13086" max="13312" width="9.140625" style="244"/>
    <col min="13313" max="13314" width="0" style="244" hidden="1" customWidth="1"/>
    <col min="13315" max="13315" width="32.7109375" style="244" customWidth="1"/>
    <col min="13316" max="13316" width="23.5703125" style="244" customWidth="1"/>
    <col min="13317" max="13317" width="5.28515625" style="244" customWidth="1"/>
    <col min="13318" max="13318" width="12.140625" style="244" customWidth="1"/>
    <col min="13319" max="13326" width="16.7109375" style="244" customWidth="1"/>
    <col min="13327" max="13327" width="14.42578125" style="244" customWidth="1"/>
    <col min="13328" max="13329" width="9.140625" style="244"/>
    <col min="13330" max="13331" width="1.85546875" style="244" customWidth="1"/>
    <col min="13332" max="13332" width="6.42578125" style="244" customWidth="1"/>
    <col min="13333" max="13341" width="1.85546875" style="244" customWidth="1"/>
    <col min="13342" max="13568" width="9.140625" style="244"/>
    <col min="13569" max="13570" width="0" style="244" hidden="1" customWidth="1"/>
    <col min="13571" max="13571" width="32.7109375" style="244" customWidth="1"/>
    <col min="13572" max="13572" width="23.5703125" style="244" customWidth="1"/>
    <col min="13573" max="13573" width="5.28515625" style="244" customWidth="1"/>
    <col min="13574" max="13574" width="12.140625" style="244" customWidth="1"/>
    <col min="13575" max="13582" width="16.7109375" style="244" customWidth="1"/>
    <col min="13583" max="13583" width="14.42578125" style="244" customWidth="1"/>
    <col min="13584" max="13585" width="9.140625" style="244"/>
    <col min="13586" max="13587" width="1.85546875" style="244" customWidth="1"/>
    <col min="13588" max="13588" width="6.42578125" style="244" customWidth="1"/>
    <col min="13589" max="13597" width="1.85546875" style="244" customWidth="1"/>
    <col min="13598" max="13824" width="9.140625" style="244"/>
    <col min="13825" max="13826" width="0" style="244" hidden="1" customWidth="1"/>
    <col min="13827" max="13827" width="32.7109375" style="244" customWidth="1"/>
    <col min="13828" max="13828" width="23.5703125" style="244" customWidth="1"/>
    <col min="13829" max="13829" width="5.28515625" style="244" customWidth="1"/>
    <col min="13830" max="13830" width="12.140625" style="244" customWidth="1"/>
    <col min="13831" max="13838" width="16.7109375" style="244" customWidth="1"/>
    <col min="13839" max="13839" width="14.42578125" style="244" customWidth="1"/>
    <col min="13840" max="13841" width="9.140625" style="244"/>
    <col min="13842" max="13843" width="1.85546875" style="244" customWidth="1"/>
    <col min="13844" max="13844" width="6.42578125" style="244" customWidth="1"/>
    <col min="13845" max="13853" width="1.85546875" style="244" customWidth="1"/>
    <col min="13854" max="14080" width="9.140625" style="244"/>
    <col min="14081" max="14082" width="0" style="244" hidden="1" customWidth="1"/>
    <col min="14083" max="14083" width="32.7109375" style="244" customWidth="1"/>
    <col min="14084" max="14084" width="23.5703125" style="244" customWidth="1"/>
    <col min="14085" max="14085" width="5.28515625" style="244" customWidth="1"/>
    <col min="14086" max="14086" width="12.140625" style="244" customWidth="1"/>
    <col min="14087" max="14094" width="16.7109375" style="244" customWidth="1"/>
    <col min="14095" max="14095" width="14.42578125" style="244" customWidth="1"/>
    <col min="14096" max="14097" width="9.140625" style="244"/>
    <col min="14098" max="14099" width="1.85546875" style="244" customWidth="1"/>
    <col min="14100" max="14100" width="6.42578125" style="244" customWidth="1"/>
    <col min="14101" max="14109" width="1.85546875" style="244" customWidth="1"/>
    <col min="14110" max="14336" width="9.140625" style="244"/>
    <col min="14337" max="14338" width="0" style="244" hidden="1" customWidth="1"/>
    <col min="14339" max="14339" width="32.7109375" style="244" customWidth="1"/>
    <col min="14340" max="14340" width="23.5703125" style="244" customWidth="1"/>
    <col min="14341" max="14341" width="5.28515625" style="244" customWidth="1"/>
    <col min="14342" max="14342" width="12.140625" style="244" customWidth="1"/>
    <col min="14343" max="14350" width="16.7109375" style="244" customWidth="1"/>
    <col min="14351" max="14351" width="14.42578125" style="244" customWidth="1"/>
    <col min="14352" max="14353" width="9.140625" style="244"/>
    <col min="14354" max="14355" width="1.85546875" style="244" customWidth="1"/>
    <col min="14356" max="14356" width="6.42578125" style="244" customWidth="1"/>
    <col min="14357" max="14365" width="1.85546875" style="244" customWidth="1"/>
    <col min="14366" max="14592" width="9.140625" style="244"/>
    <col min="14593" max="14594" width="0" style="244" hidden="1" customWidth="1"/>
    <col min="14595" max="14595" width="32.7109375" style="244" customWidth="1"/>
    <col min="14596" max="14596" width="23.5703125" style="244" customWidth="1"/>
    <col min="14597" max="14597" width="5.28515625" style="244" customWidth="1"/>
    <col min="14598" max="14598" width="12.140625" style="244" customWidth="1"/>
    <col min="14599" max="14606" width="16.7109375" style="244" customWidth="1"/>
    <col min="14607" max="14607" width="14.42578125" style="244" customWidth="1"/>
    <col min="14608" max="14609" width="9.140625" style="244"/>
    <col min="14610" max="14611" width="1.85546875" style="244" customWidth="1"/>
    <col min="14612" max="14612" width="6.42578125" style="244" customWidth="1"/>
    <col min="14613" max="14621" width="1.85546875" style="244" customWidth="1"/>
    <col min="14622" max="14848" width="9.140625" style="244"/>
    <col min="14849" max="14850" width="0" style="244" hidden="1" customWidth="1"/>
    <col min="14851" max="14851" width="32.7109375" style="244" customWidth="1"/>
    <col min="14852" max="14852" width="23.5703125" style="244" customWidth="1"/>
    <col min="14853" max="14853" width="5.28515625" style="244" customWidth="1"/>
    <col min="14854" max="14854" width="12.140625" style="244" customWidth="1"/>
    <col min="14855" max="14862" width="16.7109375" style="244" customWidth="1"/>
    <col min="14863" max="14863" width="14.42578125" style="244" customWidth="1"/>
    <col min="14864" max="14865" width="9.140625" style="244"/>
    <col min="14866" max="14867" width="1.85546875" style="244" customWidth="1"/>
    <col min="14868" max="14868" width="6.42578125" style="244" customWidth="1"/>
    <col min="14869" max="14877" width="1.85546875" style="244" customWidth="1"/>
    <col min="14878" max="15104" width="9.140625" style="244"/>
    <col min="15105" max="15106" width="0" style="244" hidden="1" customWidth="1"/>
    <col min="15107" max="15107" width="32.7109375" style="244" customWidth="1"/>
    <col min="15108" max="15108" width="23.5703125" style="244" customWidth="1"/>
    <col min="15109" max="15109" width="5.28515625" style="244" customWidth="1"/>
    <col min="15110" max="15110" width="12.140625" style="244" customWidth="1"/>
    <col min="15111" max="15118" width="16.7109375" style="244" customWidth="1"/>
    <col min="15119" max="15119" width="14.42578125" style="244" customWidth="1"/>
    <col min="15120" max="15121" width="9.140625" style="244"/>
    <col min="15122" max="15123" width="1.85546875" style="244" customWidth="1"/>
    <col min="15124" max="15124" width="6.42578125" style="244" customWidth="1"/>
    <col min="15125" max="15133" width="1.85546875" style="244" customWidth="1"/>
    <col min="15134" max="15360" width="9.140625" style="244"/>
    <col min="15361" max="15362" width="0" style="244" hidden="1" customWidth="1"/>
    <col min="15363" max="15363" width="32.7109375" style="244" customWidth="1"/>
    <col min="15364" max="15364" width="23.5703125" style="244" customWidth="1"/>
    <col min="15365" max="15365" width="5.28515625" style="244" customWidth="1"/>
    <col min="15366" max="15366" width="12.140625" style="244" customWidth="1"/>
    <col min="15367" max="15374" width="16.7109375" style="244" customWidth="1"/>
    <col min="15375" max="15375" width="14.42578125" style="244" customWidth="1"/>
    <col min="15376" max="15377" width="9.140625" style="244"/>
    <col min="15378" max="15379" width="1.85546875" style="244" customWidth="1"/>
    <col min="15380" max="15380" width="6.42578125" style="244" customWidth="1"/>
    <col min="15381" max="15389" width="1.85546875" style="244" customWidth="1"/>
    <col min="15390" max="15616" width="9.140625" style="244"/>
    <col min="15617" max="15618" width="0" style="244" hidden="1" customWidth="1"/>
    <col min="15619" max="15619" width="32.7109375" style="244" customWidth="1"/>
    <col min="15620" max="15620" width="23.5703125" style="244" customWidth="1"/>
    <col min="15621" max="15621" width="5.28515625" style="244" customWidth="1"/>
    <col min="15622" max="15622" width="12.140625" style="244" customWidth="1"/>
    <col min="15623" max="15630" width="16.7109375" style="244" customWidth="1"/>
    <col min="15631" max="15631" width="14.42578125" style="244" customWidth="1"/>
    <col min="15632" max="15633" width="9.140625" style="244"/>
    <col min="15634" max="15635" width="1.85546875" style="244" customWidth="1"/>
    <col min="15636" max="15636" width="6.42578125" style="244" customWidth="1"/>
    <col min="15637" max="15645" width="1.85546875" style="244" customWidth="1"/>
    <col min="15646" max="15872" width="9.140625" style="244"/>
    <col min="15873" max="15874" width="0" style="244" hidden="1" customWidth="1"/>
    <col min="15875" max="15875" width="32.7109375" style="244" customWidth="1"/>
    <col min="15876" max="15876" width="23.5703125" style="244" customWidth="1"/>
    <col min="15877" max="15877" width="5.28515625" style="244" customWidth="1"/>
    <col min="15878" max="15878" width="12.140625" style="244" customWidth="1"/>
    <col min="15879" max="15886" width="16.7109375" style="244" customWidth="1"/>
    <col min="15887" max="15887" width="14.42578125" style="244" customWidth="1"/>
    <col min="15888" max="15889" width="9.140625" style="244"/>
    <col min="15890" max="15891" width="1.85546875" style="244" customWidth="1"/>
    <col min="15892" max="15892" width="6.42578125" style="244" customWidth="1"/>
    <col min="15893" max="15901" width="1.85546875" style="244" customWidth="1"/>
    <col min="15902" max="16128" width="9.140625" style="244"/>
    <col min="16129" max="16130" width="0" style="244" hidden="1" customWidth="1"/>
    <col min="16131" max="16131" width="32.7109375" style="244" customWidth="1"/>
    <col min="16132" max="16132" width="23.5703125" style="244" customWidth="1"/>
    <col min="16133" max="16133" width="5.28515625" style="244" customWidth="1"/>
    <col min="16134" max="16134" width="12.140625" style="244" customWidth="1"/>
    <col min="16135" max="16142" width="16.7109375" style="244" customWidth="1"/>
    <col min="16143" max="16143" width="14.42578125" style="244" customWidth="1"/>
    <col min="16144" max="16145" width="9.140625" style="244"/>
    <col min="16146" max="16147" width="1.85546875" style="244" customWidth="1"/>
    <col min="16148" max="16148" width="6.42578125" style="244" customWidth="1"/>
    <col min="16149" max="16157" width="1.85546875" style="244" customWidth="1"/>
    <col min="16158" max="16384" width="9.140625" style="244"/>
  </cols>
  <sheetData>
    <row r="1" spans="1:29" ht="30" customHeight="1">
      <c r="C1" s="326" t="s">
        <v>1098</v>
      </c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</row>
    <row r="2" spans="1:29" ht="30" customHeight="1">
      <c r="A2" s="325" t="s">
        <v>1123</v>
      </c>
      <c r="B2" s="325" t="s">
        <v>1124</v>
      </c>
      <c r="C2" s="325" t="s">
        <v>1125</v>
      </c>
      <c r="D2" s="325" t="s">
        <v>1100</v>
      </c>
      <c r="E2" s="325" t="s">
        <v>1101</v>
      </c>
      <c r="F2" s="327" t="s">
        <v>1102</v>
      </c>
      <c r="G2" s="325" t="s">
        <v>1103</v>
      </c>
      <c r="H2" s="325"/>
      <c r="I2" s="325" t="s">
        <v>1104</v>
      </c>
      <c r="J2" s="325"/>
      <c r="K2" s="325" t="s">
        <v>1105</v>
      </c>
      <c r="L2" s="325"/>
      <c r="M2" s="325" t="s">
        <v>1106</v>
      </c>
      <c r="N2" s="325"/>
      <c r="O2" s="325" t="s">
        <v>1107</v>
      </c>
    </row>
    <row r="3" spans="1:29" ht="30" customHeight="1">
      <c r="A3" s="325"/>
      <c r="B3" s="325"/>
      <c r="C3" s="325"/>
      <c r="D3" s="325"/>
      <c r="E3" s="325"/>
      <c r="F3" s="327"/>
      <c r="G3" s="249" t="s">
        <v>1108</v>
      </c>
      <c r="H3" s="249" t="s">
        <v>1109</v>
      </c>
      <c r="I3" s="249" t="s">
        <v>1108</v>
      </c>
      <c r="J3" s="249" t="s">
        <v>1109</v>
      </c>
      <c r="K3" s="249" t="s">
        <v>1108</v>
      </c>
      <c r="L3" s="249" t="s">
        <v>1109</v>
      </c>
      <c r="M3" s="249" t="s">
        <v>1108</v>
      </c>
      <c r="N3" s="249" t="s">
        <v>1109</v>
      </c>
      <c r="O3" s="325"/>
    </row>
    <row r="4" spans="1:29" ht="30" customHeight="1">
      <c r="A4" s="247"/>
      <c r="B4" s="247"/>
      <c r="C4" s="250" t="s">
        <v>1110</v>
      </c>
      <c r="D4" s="250"/>
      <c r="E4" s="250"/>
      <c r="F4" s="251"/>
      <c r="G4" s="250"/>
      <c r="H4" s="250"/>
      <c r="I4" s="250"/>
      <c r="J4" s="250"/>
      <c r="K4" s="250"/>
      <c r="L4" s="250"/>
      <c r="M4" s="250"/>
      <c r="N4" s="250"/>
      <c r="O4" s="250"/>
    </row>
    <row r="5" spans="1:29" ht="30" customHeight="1">
      <c r="A5" s="246" t="s">
        <v>1111</v>
      </c>
      <c r="B5" s="246" t="s">
        <v>1126</v>
      </c>
      <c r="C5" s="246" t="s">
        <v>1127</v>
      </c>
      <c r="D5" s="246" t="s">
        <v>1128</v>
      </c>
      <c r="E5" s="246" t="s">
        <v>21</v>
      </c>
      <c r="F5" s="252">
        <v>8</v>
      </c>
      <c r="G5" s="247"/>
      <c r="H5" s="247"/>
      <c r="I5" s="247"/>
      <c r="J5" s="247"/>
      <c r="K5" s="247"/>
      <c r="L5" s="247"/>
      <c r="M5" s="247"/>
      <c r="N5" s="247"/>
      <c r="O5" s="246" t="s">
        <v>1036</v>
      </c>
      <c r="T5" s="244">
        <v>0</v>
      </c>
      <c r="AC5" s="244">
        <v>1</v>
      </c>
    </row>
    <row r="6" spans="1:29" ht="30" customHeight="1">
      <c r="A6" s="246" t="s">
        <v>1111</v>
      </c>
      <c r="B6" s="246" t="s">
        <v>1129</v>
      </c>
      <c r="C6" s="246" t="s">
        <v>1127</v>
      </c>
      <c r="D6" s="246" t="s">
        <v>1130</v>
      </c>
      <c r="E6" s="246" t="s">
        <v>21</v>
      </c>
      <c r="F6" s="252">
        <v>1</v>
      </c>
      <c r="G6" s="247"/>
      <c r="H6" s="247"/>
      <c r="I6" s="247"/>
      <c r="J6" s="247"/>
      <c r="K6" s="247"/>
      <c r="L6" s="247"/>
      <c r="M6" s="247"/>
      <c r="N6" s="247"/>
      <c r="O6" s="246" t="s">
        <v>1036</v>
      </c>
      <c r="R6" s="244">
        <v>0</v>
      </c>
      <c r="S6" s="244">
        <v>0</v>
      </c>
      <c r="T6" s="244">
        <v>0</v>
      </c>
      <c r="AC6" s="244">
        <v>1</v>
      </c>
    </row>
    <row r="7" spans="1:29" ht="30" customHeight="1">
      <c r="A7" s="246" t="s">
        <v>1111</v>
      </c>
      <c r="B7" s="246" t="s">
        <v>1131</v>
      </c>
      <c r="C7" s="246" t="s">
        <v>1132</v>
      </c>
      <c r="D7" s="246" t="s">
        <v>1036</v>
      </c>
      <c r="E7" s="246" t="s">
        <v>21</v>
      </c>
      <c r="F7" s="252">
        <v>5</v>
      </c>
      <c r="G7" s="247"/>
      <c r="H7" s="247"/>
      <c r="I7" s="247"/>
      <c r="J7" s="247"/>
      <c r="K7" s="247"/>
      <c r="L7" s="247"/>
      <c r="M7" s="247"/>
      <c r="N7" s="247"/>
      <c r="O7" s="246" t="s">
        <v>1036</v>
      </c>
      <c r="R7" s="244">
        <v>0</v>
      </c>
      <c r="S7" s="244">
        <v>0</v>
      </c>
      <c r="T7" s="244">
        <v>0</v>
      </c>
      <c r="AC7" s="244">
        <v>1</v>
      </c>
    </row>
    <row r="8" spans="1:29" ht="30" customHeight="1">
      <c r="A8" s="246" t="s">
        <v>1111</v>
      </c>
      <c r="B8" s="246" t="s">
        <v>1133</v>
      </c>
      <c r="C8" s="246" t="s">
        <v>1134</v>
      </c>
      <c r="D8" s="246" t="s">
        <v>1135</v>
      </c>
      <c r="E8" s="246" t="s">
        <v>21</v>
      </c>
      <c r="F8" s="252">
        <v>17</v>
      </c>
      <c r="G8" s="247"/>
      <c r="H8" s="247"/>
      <c r="I8" s="247"/>
      <c r="J8" s="247"/>
      <c r="K8" s="247"/>
      <c r="L8" s="247"/>
      <c r="M8" s="247"/>
      <c r="N8" s="247"/>
      <c r="O8" s="246" t="s">
        <v>1036</v>
      </c>
      <c r="T8" s="244">
        <v>0</v>
      </c>
      <c r="AC8" s="244">
        <v>1</v>
      </c>
    </row>
    <row r="9" spans="1:29" ht="30" customHeight="1">
      <c r="A9" s="246" t="s">
        <v>1111</v>
      </c>
      <c r="B9" s="246" t="s">
        <v>1136</v>
      </c>
      <c r="C9" s="246" t="s">
        <v>1137</v>
      </c>
      <c r="D9" s="246" t="s">
        <v>1138</v>
      </c>
      <c r="E9" s="246" t="s">
        <v>27</v>
      </c>
      <c r="F9" s="252">
        <v>2</v>
      </c>
      <c r="G9" s="247"/>
      <c r="H9" s="247"/>
      <c r="I9" s="247"/>
      <c r="J9" s="247"/>
      <c r="K9" s="247"/>
      <c r="L9" s="247"/>
      <c r="M9" s="247"/>
      <c r="N9" s="247"/>
      <c r="O9" s="246" t="s">
        <v>1036</v>
      </c>
      <c r="T9" s="244">
        <v>0</v>
      </c>
      <c r="AC9" s="244">
        <v>1</v>
      </c>
    </row>
    <row r="10" spans="1:29" ht="30" customHeight="1">
      <c r="A10" s="246" t="s">
        <v>1111</v>
      </c>
      <c r="B10" s="246" t="s">
        <v>1139</v>
      </c>
      <c r="C10" s="246" t="s">
        <v>1137</v>
      </c>
      <c r="D10" s="246" t="s">
        <v>1140</v>
      </c>
      <c r="E10" s="246" t="s">
        <v>27</v>
      </c>
      <c r="F10" s="252">
        <v>2</v>
      </c>
      <c r="G10" s="247"/>
      <c r="H10" s="247"/>
      <c r="I10" s="247"/>
      <c r="J10" s="247"/>
      <c r="K10" s="247"/>
      <c r="L10" s="247"/>
      <c r="M10" s="247"/>
      <c r="N10" s="247"/>
      <c r="O10" s="246" t="s">
        <v>1036</v>
      </c>
      <c r="T10" s="244">
        <v>0</v>
      </c>
      <c r="AC10" s="244">
        <v>1</v>
      </c>
    </row>
    <row r="11" spans="1:29" ht="30" customHeight="1">
      <c r="A11" s="246" t="s">
        <v>1111</v>
      </c>
      <c r="B11" s="246" t="s">
        <v>1141</v>
      </c>
      <c r="C11" s="246" t="s">
        <v>1137</v>
      </c>
      <c r="D11" s="246" t="s">
        <v>1142</v>
      </c>
      <c r="E11" s="246" t="s">
        <v>27</v>
      </c>
      <c r="F11" s="252">
        <v>1</v>
      </c>
      <c r="G11" s="247"/>
      <c r="H11" s="247"/>
      <c r="I11" s="247"/>
      <c r="J11" s="247"/>
      <c r="K11" s="247"/>
      <c r="L11" s="247"/>
      <c r="M11" s="247"/>
      <c r="N11" s="247"/>
      <c r="O11" s="246" t="s">
        <v>1036</v>
      </c>
      <c r="T11" s="244">
        <v>0</v>
      </c>
      <c r="AC11" s="244">
        <v>1</v>
      </c>
    </row>
    <row r="12" spans="1:29" ht="30" customHeight="1">
      <c r="A12" s="246" t="s">
        <v>1111</v>
      </c>
      <c r="B12" s="246" t="s">
        <v>1143</v>
      </c>
      <c r="C12" s="246" t="s">
        <v>1144</v>
      </c>
      <c r="D12" s="246" t="s">
        <v>1145</v>
      </c>
      <c r="E12" s="246" t="s">
        <v>27</v>
      </c>
      <c r="F12" s="252">
        <v>2</v>
      </c>
      <c r="G12" s="247"/>
      <c r="H12" s="247"/>
      <c r="I12" s="247"/>
      <c r="J12" s="247"/>
      <c r="K12" s="247"/>
      <c r="L12" s="247"/>
      <c r="M12" s="247"/>
      <c r="N12" s="247"/>
      <c r="O12" s="246" t="s">
        <v>1036</v>
      </c>
      <c r="T12" s="244">
        <v>0</v>
      </c>
      <c r="AC12" s="244">
        <v>1</v>
      </c>
    </row>
    <row r="13" spans="1:29" ht="30" customHeight="1">
      <c r="A13" s="246" t="s">
        <v>1111</v>
      </c>
      <c r="B13" s="246" t="s">
        <v>1146</v>
      </c>
      <c r="C13" s="246" t="s">
        <v>1147</v>
      </c>
      <c r="D13" s="246" t="s">
        <v>1148</v>
      </c>
      <c r="E13" s="246" t="s">
        <v>21</v>
      </c>
      <c r="F13" s="252">
        <v>10</v>
      </c>
      <c r="G13" s="247"/>
      <c r="H13" s="247"/>
      <c r="I13" s="247"/>
      <c r="J13" s="247"/>
      <c r="K13" s="247"/>
      <c r="L13" s="247"/>
      <c r="M13" s="247"/>
      <c r="N13" s="247"/>
      <c r="O13" s="246" t="s">
        <v>1036</v>
      </c>
      <c r="R13" s="244">
        <v>0</v>
      </c>
      <c r="S13" s="244">
        <v>0</v>
      </c>
      <c r="T13" s="244">
        <v>0</v>
      </c>
      <c r="AC13" s="244">
        <v>1</v>
      </c>
    </row>
    <row r="14" spans="1:29" ht="30" customHeight="1">
      <c r="A14" s="246" t="s">
        <v>1111</v>
      </c>
      <c r="B14" s="246" t="s">
        <v>1149</v>
      </c>
      <c r="C14" s="246" t="s">
        <v>1150</v>
      </c>
      <c r="D14" s="246" t="s">
        <v>1151</v>
      </c>
      <c r="E14" s="246" t="s">
        <v>27</v>
      </c>
      <c r="F14" s="252">
        <v>2</v>
      </c>
      <c r="G14" s="247"/>
      <c r="H14" s="247"/>
      <c r="I14" s="247"/>
      <c r="J14" s="247"/>
      <c r="K14" s="247"/>
      <c r="L14" s="247"/>
      <c r="M14" s="247"/>
      <c r="N14" s="247"/>
      <c r="O14" s="246" t="s">
        <v>1036</v>
      </c>
      <c r="R14" s="244">
        <v>0</v>
      </c>
      <c r="S14" s="244">
        <v>0</v>
      </c>
      <c r="T14" s="244">
        <v>0</v>
      </c>
      <c r="AC14" s="244">
        <v>1</v>
      </c>
    </row>
    <row r="15" spans="1:29" ht="30" customHeight="1">
      <c r="A15" s="246" t="s">
        <v>1111</v>
      </c>
      <c r="B15" s="246" t="s">
        <v>1152</v>
      </c>
      <c r="C15" s="246" t="s">
        <v>1153</v>
      </c>
      <c r="D15" s="246" t="s">
        <v>1036</v>
      </c>
      <c r="E15" s="246" t="s">
        <v>21</v>
      </c>
      <c r="F15" s="252">
        <v>19</v>
      </c>
      <c r="G15" s="247"/>
      <c r="H15" s="247"/>
      <c r="I15" s="247"/>
      <c r="J15" s="247"/>
      <c r="K15" s="247"/>
      <c r="L15" s="247"/>
      <c r="M15" s="247"/>
      <c r="N15" s="247"/>
      <c r="O15" s="246" t="s">
        <v>1036</v>
      </c>
      <c r="R15" s="244">
        <v>0</v>
      </c>
      <c r="S15" s="244">
        <v>0</v>
      </c>
      <c r="T15" s="244">
        <v>0</v>
      </c>
      <c r="AC15" s="244">
        <v>1</v>
      </c>
    </row>
    <row r="16" spans="1:29" ht="30" customHeight="1">
      <c r="A16" s="246" t="s">
        <v>1111</v>
      </c>
      <c r="B16" s="246" t="s">
        <v>1154</v>
      </c>
      <c r="C16" s="246" t="s">
        <v>1134</v>
      </c>
      <c r="D16" s="246" t="s">
        <v>1155</v>
      </c>
      <c r="E16" s="246" t="s">
        <v>21</v>
      </c>
      <c r="F16" s="252">
        <v>2</v>
      </c>
      <c r="G16" s="247"/>
      <c r="H16" s="247"/>
      <c r="I16" s="247"/>
      <c r="J16" s="247"/>
      <c r="K16" s="247"/>
      <c r="L16" s="247"/>
      <c r="M16" s="247"/>
      <c r="N16" s="247"/>
      <c r="O16" s="246" t="s">
        <v>1036</v>
      </c>
      <c r="R16" s="244">
        <v>0</v>
      </c>
      <c r="S16" s="244">
        <v>0</v>
      </c>
      <c r="T16" s="244">
        <v>0</v>
      </c>
      <c r="AC16" s="244">
        <v>1</v>
      </c>
    </row>
    <row r="17" spans="1:29" ht="30" customHeight="1">
      <c r="A17" s="246" t="s">
        <v>1111</v>
      </c>
      <c r="B17" s="246" t="s">
        <v>1156</v>
      </c>
      <c r="C17" s="246" t="s">
        <v>1157</v>
      </c>
      <c r="D17" s="246" t="s">
        <v>1036</v>
      </c>
      <c r="E17" s="246" t="s">
        <v>21</v>
      </c>
      <c r="F17" s="252">
        <v>11</v>
      </c>
      <c r="G17" s="247"/>
      <c r="H17" s="247"/>
      <c r="I17" s="247"/>
      <c r="J17" s="247"/>
      <c r="K17" s="247"/>
      <c r="L17" s="247"/>
      <c r="M17" s="247"/>
      <c r="N17" s="247"/>
      <c r="O17" s="246" t="s">
        <v>1036</v>
      </c>
      <c r="R17" s="244">
        <v>0</v>
      </c>
      <c r="S17" s="244">
        <v>0</v>
      </c>
      <c r="T17" s="244">
        <v>0</v>
      </c>
      <c r="AC17" s="244">
        <v>1</v>
      </c>
    </row>
    <row r="18" spans="1:29" ht="30" customHeight="1">
      <c r="A18" s="247"/>
      <c r="B18" s="247"/>
      <c r="C18" s="247"/>
      <c r="D18" s="247"/>
      <c r="E18" s="247"/>
      <c r="F18" s="252"/>
      <c r="G18" s="247"/>
      <c r="H18" s="247"/>
      <c r="I18" s="247"/>
      <c r="J18" s="247"/>
      <c r="K18" s="247"/>
      <c r="L18" s="247"/>
      <c r="M18" s="247"/>
      <c r="N18" s="247"/>
      <c r="O18" s="247"/>
    </row>
    <row r="19" spans="1:29" ht="30" customHeight="1">
      <c r="A19" s="247"/>
      <c r="B19" s="247"/>
      <c r="C19" s="247"/>
      <c r="D19" s="247"/>
      <c r="E19" s="247"/>
      <c r="F19" s="252"/>
      <c r="G19" s="247"/>
      <c r="H19" s="247"/>
      <c r="I19" s="247"/>
      <c r="J19" s="247"/>
      <c r="K19" s="247"/>
      <c r="L19" s="247"/>
      <c r="M19" s="247"/>
      <c r="N19" s="247"/>
      <c r="O19" s="247"/>
    </row>
    <row r="20" spans="1:29" ht="30" customHeight="1">
      <c r="A20" s="247"/>
      <c r="B20" s="247"/>
      <c r="C20" s="247"/>
      <c r="D20" s="247"/>
      <c r="E20" s="247"/>
      <c r="F20" s="252"/>
      <c r="G20" s="247"/>
      <c r="H20" s="247"/>
      <c r="I20" s="247"/>
      <c r="J20" s="247"/>
      <c r="K20" s="247"/>
      <c r="L20" s="247"/>
      <c r="M20" s="247"/>
      <c r="N20" s="247"/>
      <c r="O20" s="247"/>
    </row>
    <row r="21" spans="1:29" ht="30" customHeight="1">
      <c r="A21" s="247"/>
      <c r="B21" s="247"/>
      <c r="C21" s="247"/>
      <c r="D21" s="247"/>
      <c r="E21" s="247"/>
      <c r="F21" s="252"/>
      <c r="G21" s="247"/>
      <c r="H21" s="247"/>
      <c r="I21" s="247"/>
      <c r="J21" s="247"/>
      <c r="K21" s="247"/>
      <c r="L21" s="247"/>
      <c r="M21" s="247"/>
      <c r="N21" s="247"/>
      <c r="O21" s="247"/>
    </row>
    <row r="22" spans="1:29" ht="30" customHeight="1">
      <c r="A22" s="247"/>
      <c r="B22" s="247"/>
      <c r="C22" s="247"/>
      <c r="D22" s="247"/>
      <c r="E22" s="247"/>
      <c r="F22" s="252"/>
      <c r="G22" s="247"/>
      <c r="H22" s="247"/>
      <c r="I22" s="247"/>
      <c r="J22" s="247"/>
      <c r="K22" s="247"/>
      <c r="L22" s="247"/>
      <c r="M22" s="247"/>
      <c r="N22" s="247"/>
      <c r="O22" s="247"/>
    </row>
    <row r="23" spans="1:29" ht="30" customHeight="1">
      <c r="A23" s="247"/>
      <c r="B23" s="247"/>
      <c r="C23" s="247" t="s">
        <v>1158</v>
      </c>
      <c r="D23" s="247"/>
      <c r="E23" s="247"/>
      <c r="F23" s="252"/>
      <c r="G23" s="247"/>
      <c r="H23" s="247">
        <f>SUM(H5:H22)</f>
        <v>0</v>
      </c>
      <c r="I23" s="247"/>
      <c r="J23" s="247">
        <f>SUM(J5:J22)</f>
        <v>0</v>
      </c>
      <c r="K23" s="247"/>
      <c r="L23" s="247">
        <f>SUM(L5:L22)</f>
        <v>0</v>
      </c>
      <c r="M23" s="247"/>
      <c r="N23" s="247">
        <f>H23+J23+L23</f>
        <v>0</v>
      </c>
      <c r="O23" s="247"/>
    </row>
    <row r="24" spans="1:29" ht="30" customHeight="1">
      <c r="A24" s="247"/>
      <c r="B24" s="247"/>
      <c r="C24" s="250" t="s">
        <v>1112</v>
      </c>
      <c r="D24" s="250"/>
      <c r="E24" s="250"/>
      <c r="F24" s="251"/>
      <c r="G24" s="250"/>
      <c r="H24" s="250"/>
      <c r="I24" s="250"/>
      <c r="J24" s="250"/>
      <c r="K24" s="250"/>
      <c r="L24" s="250"/>
      <c r="M24" s="250"/>
      <c r="N24" s="250"/>
      <c r="O24" s="250"/>
    </row>
    <row r="25" spans="1:29" ht="30" customHeight="1">
      <c r="A25" s="246" t="s">
        <v>1113</v>
      </c>
      <c r="B25" s="246" t="s">
        <v>1159</v>
      </c>
      <c r="C25" s="246" t="s">
        <v>1160</v>
      </c>
      <c r="D25" s="246" t="s">
        <v>1161</v>
      </c>
      <c r="E25" s="246" t="s">
        <v>1162</v>
      </c>
      <c r="F25" s="252">
        <v>168</v>
      </c>
      <c r="G25" s="247"/>
      <c r="H25" s="247"/>
      <c r="I25" s="247"/>
      <c r="J25" s="247"/>
      <c r="K25" s="247"/>
      <c r="L25" s="247"/>
      <c r="M25" s="247"/>
      <c r="N25" s="247"/>
      <c r="O25" s="246" t="s">
        <v>1036</v>
      </c>
      <c r="T25" s="244">
        <v>0</v>
      </c>
      <c r="AC25" s="244">
        <v>1</v>
      </c>
    </row>
    <row r="26" spans="1:29" ht="30" customHeight="1">
      <c r="A26" s="246" t="s">
        <v>1113</v>
      </c>
      <c r="B26" s="246" t="s">
        <v>1163</v>
      </c>
      <c r="C26" s="246" t="s">
        <v>1160</v>
      </c>
      <c r="D26" s="246" t="s">
        <v>1164</v>
      </c>
      <c r="E26" s="246" t="s">
        <v>1162</v>
      </c>
      <c r="F26" s="252">
        <v>94</v>
      </c>
      <c r="G26" s="247"/>
      <c r="H26" s="247"/>
      <c r="I26" s="247"/>
      <c r="J26" s="247"/>
      <c r="K26" s="247"/>
      <c r="L26" s="247"/>
      <c r="M26" s="247"/>
      <c r="N26" s="247"/>
      <c r="O26" s="246" t="s">
        <v>1036</v>
      </c>
      <c r="T26" s="244">
        <v>0</v>
      </c>
      <c r="AC26" s="244">
        <v>1</v>
      </c>
    </row>
    <row r="27" spans="1:29" ht="30" customHeight="1">
      <c r="A27" s="246" t="s">
        <v>1113</v>
      </c>
      <c r="B27" s="246" t="s">
        <v>1165</v>
      </c>
      <c r="C27" s="246" t="s">
        <v>1160</v>
      </c>
      <c r="D27" s="246" t="s">
        <v>1166</v>
      </c>
      <c r="E27" s="246" t="s">
        <v>1162</v>
      </c>
      <c r="F27" s="252">
        <v>65</v>
      </c>
      <c r="G27" s="247"/>
      <c r="H27" s="247"/>
      <c r="I27" s="247"/>
      <c r="J27" s="247"/>
      <c r="K27" s="247"/>
      <c r="L27" s="247"/>
      <c r="M27" s="247"/>
      <c r="N27" s="247"/>
      <c r="O27" s="246" t="s">
        <v>1036</v>
      </c>
      <c r="T27" s="244">
        <v>0</v>
      </c>
      <c r="AC27" s="244">
        <v>1</v>
      </c>
    </row>
    <row r="28" spans="1:29" ht="30" customHeight="1">
      <c r="A28" s="246" t="s">
        <v>1113</v>
      </c>
      <c r="B28" s="246" t="s">
        <v>1167</v>
      </c>
      <c r="C28" s="246" t="s">
        <v>1160</v>
      </c>
      <c r="D28" s="246" t="s">
        <v>1168</v>
      </c>
      <c r="E28" s="246" t="s">
        <v>1162</v>
      </c>
      <c r="F28" s="252">
        <v>38</v>
      </c>
      <c r="G28" s="247"/>
      <c r="H28" s="247"/>
      <c r="I28" s="247"/>
      <c r="J28" s="247"/>
      <c r="K28" s="247"/>
      <c r="L28" s="247"/>
      <c r="M28" s="247"/>
      <c r="N28" s="247"/>
      <c r="O28" s="246" t="s">
        <v>1036</v>
      </c>
      <c r="T28" s="244">
        <v>0</v>
      </c>
      <c r="AC28" s="244">
        <v>1</v>
      </c>
    </row>
    <row r="29" spans="1:29" ht="30" customHeight="1">
      <c r="A29" s="246" t="s">
        <v>1113</v>
      </c>
      <c r="B29" s="246" t="s">
        <v>1169</v>
      </c>
      <c r="C29" s="246" t="s">
        <v>1160</v>
      </c>
      <c r="D29" s="246" t="s">
        <v>1170</v>
      </c>
      <c r="E29" s="246" t="s">
        <v>1162</v>
      </c>
      <c r="F29" s="252">
        <v>13</v>
      </c>
      <c r="G29" s="247"/>
      <c r="H29" s="247"/>
      <c r="I29" s="247"/>
      <c r="J29" s="247"/>
      <c r="K29" s="247"/>
      <c r="L29" s="247"/>
      <c r="M29" s="247"/>
      <c r="N29" s="247"/>
      <c r="O29" s="246" t="s">
        <v>1036</v>
      </c>
      <c r="T29" s="244">
        <v>0</v>
      </c>
      <c r="AC29" s="244">
        <v>1</v>
      </c>
    </row>
    <row r="30" spans="1:29" ht="30" customHeight="1">
      <c r="A30" s="246" t="s">
        <v>1113</v>
      </c>
      <c r="B30" s="246" t="s">
        <v>1171</v>
      </c>
      <c r="C30" s="246" t="s">
        <v>1160</v>
      </c>
      <c r="D30" s="246" t="s">
        <v>1172</v>
      </c>
      <c r="E30" s="246" t="s">
        <v>1162</v>
      </c>
      <c r="F30" s="252">
        <v>7</v>
      </c>
      <c r="G30" s="247"/>
      <c r="H30" s="247"/>
      <c r="I30" s="247"/>
      <c r="J30" s="247"/>
      <c r="K30" s="247"/>
      <c r="L30" s="247"/>
      <c r="M30" s="247"/>
      <c r="N30" s="247"/>
      <c r="O30" s="246" t="s">
        <v>1036</v>
      </c>
      <c r="T30" s="244">
        <v>0</v>
      </c>
      <c r="AC30" s="244">
        <v>1</v>
      </c>
    </row>
    <row r="31" spans="1:29" ht="30" customHeight="1">
      <c r="A31" s="246" t="s">
        <v>1113</v>
      </c>
      <c r="B31" s="246" t="s">
        <v>1173</v>
      </c>
      <c r="C31" s="246" t="s">
        <v>1174</v>
      </c>
      <c r="D31" s="246" t="s">
        <v>1175</v>
      </c>
      <c r="E31" s="246" t="s">
        <v>1162</v>
      </c>
      <c r="F31" s="252">
        <v>52</v>
      </c>
      <c r="G31" s="247"/>
      <c r="H31" s="247"/>
      <c r="I31" s="247"/>
      <c r="J31" s="247"/>
      <c r="K31" s="247"/>
      <c r="L31" s="247"/>
      <c r="M31" s="247"/>
      <c r="N31" s="247"/>
      <c r="O31" s="246" t="s">
        <v>1036</v>
      </c>
      <c r="T31" s="244">
        <v>0</v>
      </c>
      <c r="AC31" s="244">
        <v>1</v>
      </c>
    </row>
    <row r="32" spans="1:29" ht="30" customHeight="1">
      <c r="A32" s="246" t="s">
        <v>1113</v>
      </c>
      <c r="B32" s="246" t="s">
        <v>1176</v>
      </c>
      <c r="C32" s="246" t="s">
        <v>1174</v>
      </c>
      <c r="D32" s="246" t="s">
        <v>1177</v>
      </c>
      <c r="E32" s="246" t="s">
        <v>1162</v>
      </c>
      <c r="F32" s="252">
        <v>5</v>
      </c>
      <c r="G32" s="247"/>
      <c r="H32" s="247"/>
      <c r="I32" s="247"/>
      <c r="J32" s="247"/>
      <c r="K32" s="247"/>
      <c r="L32" s="247"/>
      <c r="M32" s="247"/>
      <c r="N32" s="247"/>
      <c r="O32" s="246" t="s">
        <v>1036</v>
      </c>
      <c r="T32" s="244">
        <v>0</v>
      </c>
      <c r="AC32" s="244">
        <v>1</v>
      </c>
    </row>
    <row r="33" spans="1:29" ht="30" customHeight="1">
      <c r="A33" s="246" t="s">
        <v>1113</v>
      </c>
      <c r="B33" s="246" t="s">
        <v>1178</v>
      </c>
      <c r="C33" s="246" t="s">
        <v>1174</v>
      </c>
      <c r="D33" s="246" t="s">
        <v>1179</v>
      </c>
      <c r="E33" s="246" t="s">
        <v>1162</v>
      </c>
      <c r="F33" s="252">
        <v>2</v>
      </c>
      <c r="G33" s="247"/>
      <c r="H33" s="247"/>
      <c r="I33" s="247"/>
      <c r="J33" s="247"/>
      <c r="K33" s="247"/>
      <c r="L33" s="247"/>
      <c r="M33" s="247"/>
      <c r="N33" s="247"/>
      <c r="O33" s="246" t="s">
        <v>1036</v>
      </c>
      <c r="T33" s="244">
        <v>0</v>
      </c>
      <c r="AC33" s="244">
        <v>1</v>
      </c>
    </row>
    <row r="34" spans="1:29" ht="30" customHeight="1">
      <c r="A34" s="246" t="s">
        <v>1113</v>
      </c>
      <c r="B34" s="246" t="s">
        <v>1180</v>
      </c>
      <c r="C34" s="246" t="s">
        <v>1181</v>
      </c>
      <c r="D34" s="246" t="s">
        <v>1182</v>
      </c>
      <c r="E34" s="246" t="s">
        <v>1162</v>
      </c>
      <c r="F34" s="252">
        <v>121</v>
      </c>
      <c r="G34" s="247"/>
      <c r="H34" s="247"/>
      <c r="I34" s="247"/>
      <c r="J34" s="247"/>
      <c r="K34" s="247"/>
      <c r="L34" s="247"/>
      <c r="M34" s="247"/>
      <c r="N34" s="247"/>
      <c r="O34" s="246" t="s">
        <v>1036</v>
      </c>
      <c r="T34" s="244">
        <v>0</v>
      </c>
      <c r="AC34" s="244">
        <v>1</v>
      </c>
    </row>
    <row r="35" spans="1:29" ht="30" customHeight="1">
      <c r="A35" s="246" t="s">
        <v>1113</v>
      </c>
      <c r="B35" s="246" t="s">
        <v>1183</v>
      </c>
      <c r="C35" s="246" t="s">
        <v>1181</v>
      </c>
      <c r="D35" s="246" t="s">
        <v>1184</v>
      </c>
      <c r="E35" s="246" t="s">
        <v>1162</v>
      </c>
      <c r="F35" s="252">
        <v>89</v>
      </c>
      <c r="G35" s="247"/>
      <c r="H35" s="247"/>
      <c r="I35" s="247"/>
      <c r="J35" s="247"/>
      <c r="K35" s="247"/>
      <c r="L35" s="247"/>
      <c r="M35" s="247"/>
      <c r="N35" s="247"/>
      <c r="O35" s="246" t="s">
        <v>1036</v>
      </c>
      <c r="T35" s="244">
        <v>0</v>
      </c>
      <c r="AC35" s="244">
        <v>1</v>
      </c>
    </row>
    <row r="36" spans="1:29" ht="30" customHeight="1">
      <c r="A36" s="246" t="s">
        <v>1113</v>
      </c>
      <c r="B36" s="246" t="s">
        <v>1185</v>
      </c>
      <c r="C36" s="246" t="s">
        <v>1181</v>
      </c>
      <c r="D36" s="246" t="s">
        <v>1186</v>
      </c>
      <c r="E36" s="246" t="s">
        <v>1162</v>
      </c>
      <c r="F36" s="252">
        <v>63</v>
      </c>
      <c r="G36" s="247"/>
      <c r="H36" s="247"/>
      <c r="I36" s="247"/>
      <c r="J36" s="247"/>
      <c r="K36" s="247"/>
      <c r="L36" s="247"/>
      <c r="M36" s="247"/>
      <c r="N36" s="247"/>
      <c r="O36" s="246" t="s">
        <v>1036</v>
      </c>
      <c r="T36" s="244">
        <v>0</v>
      </c>
      <c r="AC36" s="244">
        <v>1</v>
      </c>
    </row>
    <row r="37" spans="1:29" ht="30" customHeight="1">
      <c r="A37" s="246" t="s">
        <v>1113</v>
      </c>
      <c r="B37" s="246" t="s">
        <v>1187</v>
      </c>
      <c r="C37" s="246" t="s">
        <v>1181</v>
      </c>
      <c r="D37" s="246" t="s">
        <v>1188</v>
      </c>
      <c r="E37" s="246" t="s">
        <v>1162</v>
      </c>
      <c r="F37" s="252">
        <v>38</v>
      </c>
      <c r="G37" s="247"/>
      <c r="H37" s="247"/>
      <c r="I37" s="247"/>
      <c r="J37" s="247"/>
      <c r="K37" s="247"/>
      <c r="L37" s="247"/>
      <c r="M37" s="247"/>
      <c r="N37" s="247"/>
      <c r="O37" s="246" t="s">
        <v>1036</v>
      </c>
      <c r="T37" s="244">
        <v>0</v>
      </c>
      <c r="AC37" s="244">
        <v>1</v>
      </c>
    </row>
    <row r="38" spans="1:29" ht="30" customHeight="1">
      <c r="A38" s="246" t="s">
        <v>1113</v>
      </c>
      <c r="B38" s="246" t="s">
        <v>1189</v>
      </c>
      <c r="C38" s="246" t="s">
        <v>1181</v>
      </c>
      <c r="D38" s="246" t="s">
        <v>1190</v>
      </c>
      <c r="E38" s="246" t="s">
        <v>1162</v>
      </c>
      <c r="F38" s="252">
        <v>13</v>
      </c>
      <c r="G38" s="247"/>
      <c r="H38" s="247"/>
      <c r="I38" s="247"/>
      <c r="J38" s="247"/>
      <c r="K38" s="247"/>
      <c r="L38" s="247"/>
      <c r="M38" s="247"/>
      <c r="N38" s="247"/>
      <c r="O38" s="246" t="s">
        <v>1036</v>
      </c>
      <c r="T38" s="244">
        <v>0</v>
      </c>
      <c r="AC38" s="244">
        <v>1</v>
      </c>
    </row>
    <row r="39" spans="1:29" ht="30" customHeight="1">
      <c r="A39" s="246" t="s">
        <v>1113</v>
      </c>
      <c r="B39" s="246" t="s">
        <v>1191</v>
      </c>
      <c r="C39" s="246" t="s">
        <v>1181</v>
      </c>
      <c r="D39" s="246" t="s">
        <v>1192</v>
      </c>
      <c r="E39" s="246" t="s">
        <v>1162</v>
      </c>
      <c r="F39" s="252">
        <v>7</v>
      </c>
      <c r="G39" s="247"/>
      <c r="H39" s="247"/>
      <c r="I39" s="247"/>
      <c r="J39" s="247"/>
      <c r="K39" s="247"/>
      <c r="L39" s="247"/>
      <c r="M39" s="247"/>
      <c r="N39" s="247"/>
      <c r="O39" s="246" t="s">
        <v>1036</v>
      </c>
      <c r="T39" s="244">
        <v>0</v>
      </c>
      <c r="AC39" s="244">
        <v>1</v>
      </c>
    </row>
    <row r="40" spans="1:29" ht="30" customHeight="1">
      <c r="A40" s="246" t="s">
        <v>1113</v>
      </c>
      <c r="B40" s="246" t="s">
        <v>1193</v>
      </c>
      <c r="C40" s="246" t="s">
        <v>1194</v>
      </c>
      <c r="D40" s="246" t="s">
        <v>1195</v>
      </c>
      <c r="E40" s="246" t="s">
        <v>21</v>
      </c>
      <c r="F40" s="252">
        <v>185</v>
      </c>
      <c r="G40" s="247"/>
      <c r="H40" s="247"/>
      <c r="I40" s="247"/>
      <c r="J40" s="247"/>
      <c r="K40" s="247"/>
      <c r="L40" s="247"/>
      <c r="M40" s="247"/>
      <c r="N40" s="247"/>
      <c r="O40" s="246" t="s">
        <v>1036</v>
      </c>
      <c r="T40" s="244">
        <v>0</v>
      </c>
      <c r="AC40" s="244">
        <v>1</v>
      </c>
    </row>
    <row r="41" spans="1:29" ht="30" customHeight="1">
      <c r="A41" s="246" t="s">
        <v>1113</v>
      </c>
      <c r="B41" s="246" t="s">
        <v>1196</v>
      </c>
      <c r="C41" s="246" t="s">
        <v>1194</v>
      </c>
      <c r="D41" s="246" t="s">
        <v>1197</v>
      </c>
      <c r="E41" s="246" t="s">
        <v>21</v>
      </c>
      <c r="F41" s="252">
        <v>25</v>
      </c>
      <c r="G41" s="247"/>
      <c r="H41" s="247"/>
      <c r="I41" s="247"/>
      <c r="J41" s="247"/>
      <c r="K41" s="247"/>
      <c r="L41" s="247"/>
      <c r="M41" s="247"/>
      <c r="N41" s="247"/>
      <c r="O41" s="246" t="s">
        <v>1036</v>
      </c>
      <c r="T41" s="244">
        <v>0</v>
      </c>
      <c r="AC41" s="244">
        <v>1</v>
      </c>
    </row>
    <row r="42" spans="1:29" ht="30" customHeight="1">
      <c r="A42" s="246" t="s">
        <v>1113</v>
      </c>
      <c r="B42" s="246" t="s">
        <v>1198</v>
      </c>
      <c r="C42" s="246" t="s">
        <v>1194</v>
      </c>
      <c r="D42" s="246" t="s">
        <v>1199</v>
      </c>
      <c r="E42" s="246" t="s">
        <v>21</v>
      </c>
      <c r="F42" s="252">
        <v>12</v>
      </c>
      <c r="G42" s="247"/>
      <c r="H42" s="247"/>
      <c r="I42" s="247"/>
      <c r="J42" s="247"/>
      <c r="K42" s="247"/>
      <c r="L42" s="247"/>
      <c r="M42" s="247"/>
      <c r="N42" s="247"/>
      <c r="O42" s="246" t="s">
        <v>1036</v>
      </c>
      <c r="T42" s="244">
        <v>0</v>
      </c>
      <c r="AC42" s="244">
        <v>1</v>
      </c>
    </row>
    <row r="43" spans="1:29" ht="30" customHeight="1">
      <c r="A43" s="246" t="s">
        <v>1113</v>
      </c>
      <c r="B43" s="246" t="s">
        <v>1200</v>
      </c>
      <c r="C43" s="246" t="s">
        <v>1194</v>
      </c>
      <c r="D43" s="246" t="s">
        <v>1201</v>
      </c>
      <c r="E43" s="246" t="s">
        <v>21</v>
      </c>
      <c r="F43" s="252">
        <v>1</v>
      </c>
      <c r="G43" s="247"/>
      <c r="H43" s="247"/>
      <c r="I43" s="247"/>
      <c r="J43" s="247"/>
      <c r="K43" s="247"/>
      <c r="L43" s="247"/>
      <c r="M43" s="247"/>
      <c r="N43" s="247"/>
      <c r="O43" s="246" t="s">
        <v>1036</v>
      </c>
      <c r="T43" s="244">
        <v>0</v>
      </c>
      <c r="AC43" s="244">
        <v>1</v>
      </c>
    </row>
    <row r="44" spans="1:29" ht="30" customHeight="1">
      <c r="A44" s="246" t="s">
        <v>1113</v>
      </c>
      <c r="B44" s="246" t="s">
        <v>1202</v>
      </c>
      <c r="C44" s="246" t="s">
        <v>1194</v>
      </c>
      <c r="D44" s="246" t="s">
        <v>1203</v>
      </c>
      <c r="E44" s="246" t="s">
        <v>21</v>
      </c>
      <c r="F44" s="252">
        <v>2</v>
      </c>
      <c r="G44" s="247"/>
      <c r="H44" s="247"/>
      <c r="I44" s="247"/>
      <c r="J44" s="247"/>
      <c r="K44" s="247"/>
      <c r="L44" s="247"/>
      <c r="M44" s="247"/>
      <c r="N44" s="247"/>
      <c r="O44" s="246" t="s">
        <v>1036</v>
      </c>
      <c r="T44" s="244">
        <v>0</v>
      </c>
      <c r="AC44" s="244">
        <v>1</v>
      </c>
    </row>
    <row r="45" spans="1:29" ht="30" customHeight="1">
      <c r="A45" s="246" t="s">
        <v>1113</v>
      </c>
      <c r="B45" s="246" t="s">
        <v>1204</v>
      </c>
      <c r="C45" s="246" t="s">
        <v>1194</v>
      </c>
      <c r="D45" s="246" t="s">
        <v>1205</v>
      </c>
      <c r="E45" s="246" t="s">
        <v>21</v>
      </c>
      <c r="F45" s="252">
        <v>1</v>
      </c>
      <c r="G45" s="247"/>
      <c r="H45" s="247"/>
      <c r="I45" s="247"/>
      <c r="J45" s="247"/>
      <c r="K45" s="247"/>
      <c r="L45" s="247"/>
      <c r="M45" s="247"/>
      <c r="N45" s="247"/>
      <c r="O45" s="246" t="s">
        <v>1036</v>
      </c>
      <c r="T45" s="244">
        <v>0</v>
      </c>
      <c r="AC45" s="244">
        <v>1</v>
      </c>
    </row>
    <row r="46" spans="1:29" ht="30" customHeight="1">
      <c r="A46" s="246" t="s">
        <v>1113</v>
      </c>
      <c r="B46" s="246" t="s">
        <v>1206</v>
      </c>
      <c r="C46" s="246" t="s">
        <v>1194</v>
      </c>
      <c r="D46" s="246" t="s">
        <v>1207</v>
      </c>
      <c r="E46" s="246" t="s">
        <v>21</v>
      </c>
      <c r="F46" s="252">
        <v>9</v>
      </c>
      <c r="G46" s="247"/>
      <c r="H46" s="247"/>
      <c r="I46" s="247"/>
      <c r="J46" s="247"/>
      <c r="K46" s="247"/>
      <c r="L46" s="247"/>
      <c r="M46" s="247"/>
      <c r="N46" s="247"/>
      <c r="O46" s="246" t="s">
        <v>1036</v>
      </c>
      <c r="T46" s="244">
        <v>0</v>
      </c>
      <c r="AC46" s="244">
        <v>1</v>
      </c>
    </row>
    <row r="47" spans="1:29" ht="30" customHeight="1">
      <c r="A47" s="246" t="s">
        <v>1113</v>
      </c>
      <c r="B47" s="246" t="s">
        <v>1208</v>
      </c>
      <c r="C47" s="246" t="s">
        <v>1194</v>
      </c>
      <c r="D47" s="246" t="s">
        <v>1209</v>
      </c>
      <c r="E47" s="246" t="s">
        <v>21</v>
      </c>
      <c r="F47" s="252">
        <v>31</v>
      </c>
      <c r="G47" s="247"/>
      <c r="H47" s="247"/>
      <c r="I47" s="247"/>
      <c r="J47" s="247"/>
      <c r="K47" s="247"/>
      <c r="L47" s="247"/>
      <c r="M47" s="247"/>
      <c r="N47" s="247"/>
      <c r="O47" s="246" t="s">
        <v>1036</v>
      </c>
      <c r="T47" s="244">
        <v>0</v>
      </c>
      <c r="AC47" s="244">
        <v>1</v>
      </c>
    </row>
    <row r="48" spans="1:29" ht="30" customHeight="1">
      <c r="A48" s="246" t="s">
        <v>1113</v>
      </c>
      <c r="B48" s="246" t="s">
        <v>1210</v>
      </c>
      <c r="C48" s="246" t="s">
        <v>1194</v>
      </c>
      <c r="D48" s="246" t="s">
        <v>1211</v>
      </c>
      <c r="E48" s="246" t="s">
        <v>21</v>
      </c>
      <c r="F48" s="252">
        <v>24</v>
      </c>
      <c r="G48" s="247"/>
      <c r="H48" s="247"/>
      <c r="I48" s="247"/>
      <c r="J48" s="247"/>
      <c r="K48" s="247"/>
      <c r="L48" s="247"/>
      <c r="M48" s="247"/>
      <c r="N48" s="247"/>
      <c r="O48" s="246" t="s">
        <v>1036</v>
      </c>
      <c r="T48" s="244">
        <v>0</v>
      </c>
      <c r="AC48" s="244">
        <v>1</v>
      </c>
    </row>
    <row r="49" spans="1:29" ht="30" customHeight="1">
      <c r="A49" s="246" t="s">
        <v>1113</v>
      </c>
      <c r="B49" s="246" t="s">
        <v>1212</v>
      </c>
      <c r="C49" s="246" t="s">
        <v>1194</v>
      </c>
      <c r="D49" s="246" t="s">
        <v>1213</v>
      </c>
      <c r="E49" s="246" t="s">
        <v>21</v>
      </c>
      <c r="F49" s="252">
        <v>10</v>
      </c>
      <c r="G49" s="247"/>
      <c r="H49" s="247"/>
      <c r="I49" s="247"/>
      <c r="J49" s="247"/>
      <c r="K49" s="247"/>
      <c r="L49" s="247"/>
      <c r="M49" s="247"/>
      <c r="N49" s="247"/>
      <c r="O49" s="246" t="s">
        <v>1036</v>
      </c>
      <c r="T49" s="244">
        <v>0</v>
      </c>
      <c r="AC49" s="244">
        <v>1</v>
      </c>
    </row>
    <row r="50" spans="1:29" ht="30" customHeight="1">
      <c r="A50" s="246" t="s">
        <v>1113</v>
      </c>
      <c r="B50" s="246" t="s">
        <v>1214</v>
      </c>
      <c r="C50" s="246" t="s">
        <v>1194</v>
      </c>
      <c r="D50" s="246" t="s">
        <v>1215</v>
      </c>
      <c r="E50" s="246" t="s">
        <v>21</v>
      </c>
      <c r="F50" s="252">
        <v>6</v>
      </c>
      <c r="G50" s="247"/>
      <c r="H50" s="247"/>
      <c r="I50" s="247"/>
      <c r="J50" s="247"/>
      <c r="K50" s="247"/>
      <c r="L50" s="247"/>
      <c r="M50" s="247"/>
      <c r="N50" s="247"/>
      <c r="O50" s="246" t="s">
        <v>1036</v>
      </c>
      <c r="T50" s="244">
        <v>0</v>
      </c>
      <c r="AC50" s="244">
        <v>1</v>
      </c>
    </row>
    <row r="51" spans="1:29" ht="30" customHeight="1">
      <c r="A51" s="246" t="s">
        <v>1113</v>
      </c>
      <c r="B51" s="246" t="s">
        <v>1216</v>
      </c>
      <c r="C51" s="246" t="s">
        <v>1194</v>
      </c>
      <c r="D51" s="246" t="s">
        <v>1217</v>
      </c>
      <c r="E51" s="246" t="s">
        <v>21</v>
      </c>
      <c r="F51" s="252">
        <v>1</v>
      </c>
      <c r="G51" s="247"/>
      <c r="H51" s="247"/>
      <c r="I51" s="247"/>
      <c r="J51" s="247"/>
      <c r="K51" s="247"/>
      <c r="L51" s="247"/>
      <c r="M51" s="247"/>
      <c r="N51" s="247"/>
      <c r="O51" s="246" t="s">
        <v>1036</v>
      </c>
      <c r="T51" s="244">
        <v>0</v>
      </c>
      <c r="AC51" s="244">
        <v>1</v>
      </c>
    </row>
    <row r="52" spans="1:29" ht="30" customHeight="1">
      <c r="A52" s="246" t="s">
        <v>1113</v>
      </c>
      <c r="B52" s="246" t="s">
        <v>1218</v>
      </c>
      <c r="C52" s="246" t="s">
        <v>1194</v>
      </c>
      <c r="D52" s="246" t="s">
        <v>1219</v>
      </c>
      <c r="E52" s="246" t="s">
        <v>21</v>
      </c>
      <c r="F52" s="252">
        <v>4</v>
      </c>
      <c r="G52" s="247"/>
      <c r="H52" s="247"/>
      <c r="I52" s="247"/>
      <c r="J52" s="247"/>
      <c r="K52" s="247"/>
      <c r="L52" s="247"/>
      <c r="M52" s="247"/>
      <c r="N52" s="247"/>
      <c r="O52" s="246" t="s">
        <v>1036</v>
      </c>
      <c r="T52" s="244">
        <v>0</v>
      </c>
      <c r="AC52" s="244">
        <v>1</v>
      </c>
    </row>
    <row r="53" spans="1:29" ht="30" customHeight="1">
      <c r="A53" s="246" t="s">
        <v>1113</v>
      </c>
      <c r="B53" s="246" t="s">
        <v>1220</v>
      </c>
      <c r="C53" s="246" t="s">
        <v>1194</v>
      </c>
      <c r="D53" s="246" t="s">
        <v>1221</v>
      </c>
      <c r="E53" s="246" t="s">
        <v>21</v>
      </c>
      <c r="F53" s="252">
        <v>9</v>
      </c>
      <c r="G53" s="247"/>
      <c r="H53" s="247"/>
      <c r="I53" s="247"/>
      <c r="J53" s="247"/>
      <c r="K53" s="247"/>
      <c r="L53" s="247"/>
      <c r="M53" s="247"/>
      <c r="N53" s="247"/>
      <c r="O53" s="246" t="s">
        <v>1036</v>
      </c>
      <c r="T53" s="244">
        <v>0</v>
      </c>
      <c r="AC53" s="244">
        <v>1</v>
      </c>
    </row>
    <row r="54" spans="1:29" ht="30" customHeight="1">
      <c r="A54" s="246" t="s">
        <v>1113</v>
      </c>
      <c r="B54" s="246" t="s">
        <v>1222</v>
      </c>
      <c r="C54" s="246" t="s">
        <v>1194</v>
      </c>
      <c r="D54" s="246" t="s">
        <v>1223</v>
      </c>
      <c r="E54" s="246" t="s">
        <v>21</v>
      </c>
      <c r="F54" s="252">
        <v>4</v>
      </c>
      <c r="G54" s="247"/>
      <c r="H54" s="247"/>
      <c r="I54" s="247"/>
      <c r="J54" s="247"/>
      <c r="K54" s="247"/>
      <c r="L54" s="247"/>
      <c r="M54" s="247"/>
      <c r="N54" s="247"/>
      <c r="O54" s="246" t="s">
        <v>1036</v>
      </c>
      <c r="T54" s="244">
        <v>0</v>
      </c>
      <c r="AC54" s="244">
        <v>1</v>
      </c>
    </row>
    <row r="55" spans="1:29" ht="30" customHeight="1">
      <c r="A55" s="246" t="s">
        <v>1113</v>
      </c>
      <c r="B55" s="246" t="s">
        <v>1224</v>
      </c>
      <c r="C55" s="246" t="s">
        <v>1194</v>
      </c>
      <c r="D55" s="246" t="s">
        <v>1225</v>
      </c>
      <c r="E55" s="246" t="s">
        <v>21</v>
      </c>
      <c r="F55" s="252">
        <v>2</v>
      </c>
      <c r="G55" s="247"/>
      <c r="H55" s="247"/>
      <c r="I55" s="247"/>
      <c r="J55" s="247"/>
      <c r="K55" s="247"/>
      <c r="L55" s="247"/>
      <c r="M55" s="247"/>
      <c r="N55" s="247"/>
      <c r="O55" s="246" t="s">
        <v>1036</v>
      </c>
      <c r="T55" s="244">
        <v>0</v>
      </c>
      <c r="AC55" s="244">
        <v>1</v>
      </c>
    </row>
    <row r="56" spans="1:29" ht="30" customHeight="1">
      <c r="A56" s="246" t="s">
        <v>1113</v>
      </c>
      <c r="B56" s="246" t="s">
        <v>1226</v>
      </c>
      <c r="C56" s="246" t="s">
        <v>1194</v>
      </c>
      <c r="D56" s="246" t="s">
        <v>1227</v>
      </c>
      <c r="E56" s="246" t="s">
        <v>21</v>
      </c>
      <c r="F56" s="252">
        <v>44</v>
      </c>
      <c r="G56" s="247"/>
      <c r="H56" s="247"/>
      <c r="I56" s="247"/>
      <c r="J56" s="247"/>
      <c r="K56" s="247"/>
      <c r="L56" s="247"/>
      <c r="M56" s="247"/>
      <c r="N56" s="247"/>
      <c r="O56" s="246" t="s">
        <v>1036</v>
      </c>
      <c r="T56" s="244">
        <v>0</v>
      </c>
      <c r="AC56" s="244">
        <v>1</v>
      </c>
    </row>
    <row r="57" spans="1:29" ht="30" customHeight="1">
      <c r="A57" s="246" t="s">
        <v>1113</v>
      </c>
      <c r="B57" s="246" t="s">
        <v>1228</v>
      </c>
      <c r="C57" s="246" t="s">
        <v>1194</v>
      </c>
      <c r="D57" s="246" t="s">
        <v>1229</v>
      </c>
      <c r="E57" s="246" t="s">
        <v>21</v>
      </c>
      <c r="F57" s="252">
        <v>2</v>
      </c>
      <c r="G57" s="247"/>
      <c r="H57" s="247"/>
      <c r="I57" s="247"/>
      <c r="J57" s="247"/>
      <c r="K57" s="247"/>
      <c r="L57" s="247"/>
      <c r="M57" s="247"/>
      <c r="N57" s="247"/>
      <c r="O57" s="246" t="s">
        <v>1036</v>
      </c>
      <c r="T57" s="244">
        <v>0</v>
      </c>
      <c r="AC57" s="244">
        <v>1</v>
      </c>
    </row>
    <row r="58" spans="1:29" ht="30" customHeight="1">
      <c r="A58" s="246" t="s">
        <v>1113</v>
      </c>
      <c r="B58" s="246" t="s">
        <v>1230</v>
      </c>
      <c r="C58" s="246" t="s">
        <v>1194</v>
      </c>
      <c r="D58" s="246" t="s">
        <v>1231</v>
      </c>
      <c r="E58" s="246" t="s">
        <v>21</v>
      </c>
      <c r="F58" s="252">
        <v>9</v>
      </c>
      <c r="G58" s="247"/>
      <c r="H58" s="247"/>
      <c r="I58" s="247"/>
      <c r="J58" s="247"/>
      <c r="K58" s="247"/>
      <c r="L58" s="247"/>
      <c r="M58" s="247"/>
      <c r="N58" s="247"/>
      <c r="O58" s="246" t="s">
        <v>1036</v>
      </c>
      <c r="T58" s="244">
        <v>0</v>
      </c>
      <c r="AC58" s="244">
        <v>1</v>
      </c>
    </row>
    <row r="59" spans="1:29" ht="30" customHeight="1">
      <c r="A59" s="246" t="s">
        <v>1113</v>
      </c>
      <c r="B59" s="246" t="s">
        <v>1232</v>
      </c>
      <c r="C59" s="246" t="s">
        <v>1194</v>
      </c>
      <c r="D59" s="246" t="s">
        <v>1233</v>
      </c>
      <c r="E59" s="246" t="s">
        <v>21</v>
      </c>
      <c r="F59" s="252">
        <v>1</v>
      </c>
      <c r="G59" s="247"/>
      <c r="H59" s="247"/>
      <c r="I59" s="247"/>
      <c r="J59" s="247"/>
      <c r="K59" s="247"/>
      <c r="L59" s="247"/>
      <c r="M59" s="247"/>
      <c r="N59" s="247"/>
      <c r="O59" s="246" t="s">
        <v>1036</v>
      </c>
      <c r="T59" s="244">
        <v>0</v>
      </c>
      <c r="AC59" s="244">
        <v>1</v>
      </c>
    </row>
    <row r="60" spans="1:29" ht="30" customHeight="1">
      <c r="A60" s="246" t="s">
        <v>1113</v>
      </c>
      <c r="B60" s="246" t="s">
        <v>1234</v>
      </c>
      <c r="C60" s="246" t="s">
        <v>1194</v>
      </c>
      <c r="D60" s="246" t="s">
        <v>1235</v>
      </c>
      <c r="E60" s="246" t="s">
        <v>21</v>
      </c>
      <c r="F60" s="252">
        <v>11</v>
      </c>
      <c r="G60" s="247"/>
      <c r="H60" s="247"/>
      <c r="I60" s="247"/>
      <c r="J60" s="247"/>
      <c r="K60" s="247"/>
      <c r="L60" s="247"/>
      <c r="M60" s="247"/>
      <c r="N60" s="247"/>
      <c r="O60" s="246" t="s">
        <v>1036</v>
      </c>
      <c r="T60" s="244">
        <v>0</v>
      </c>
      <c r="AC60" s="244">
        <v>1</v>
      </c>
    </row>
    <row r="61" spans="1:29" ht="30" customHeight="1">
      <c r="A61" s="246" t="s">
        <v>1113</v>
      </c>
      <c r="B61" s="246" t="s">
        <v>1236</v>
      </c>
      <c r="C61" s="246" t="s">
        <v>1194</v>
      </c>
      <c r="D61" s="246" t="s">
        <v>1237</v>
      </c>
      <c r="E61" s="246" t="s">
        <v>21</v>
      </c>
      <c r="F61" s="252">
        <v>3</v>
      </c>
      <c r="G61" s="247"/>
      <c r="H61" s="247"/>
      <c r="I61" s="247"/>
      <c r="J61" s="247"/>
      <c r="K61" s="247"/>
      <c r="L61" s="247"/>
      <c r="M61" s="247"/>
      <c r="N61" s="247"/>
      <c r="O61" s="246" t="s">
        <v>1036</v>
      </c>
      <c r="T61" s="244">
        <v>0</v>
      </c>
      <c r="AC61" s="244">
        <v>1</v>
      </c>
    </row>
    <row r="62" spans="1:29" ht="30" customHeight="1">
      <c r="A62" s="246" t="s">
        <v>1113</v>
      </c>
      <c r="B62" s="246" t="s">
        <v>1238</v>
      </c>
      <c r="C62" s="246" t="s">
        <v>1194</v>
      </c>
      <c r="D62" s="246" t="s">
        <v>1239</v>
      </c>
      <c r="E62" s="246" t="s">
        <v>21</v>
      </c>
      <c r="F62" s="252">
        <v>4</v>
      </c>
      <c r="G62" s="247"/>
      <c r="H62" s="247"/>
      <c r="I62" s="247"/>
      <c r="J62" s="247"/>
      <c r="K62" s="247"/>
      <c r="L62" s="247"/>
      <c r="M62" s="247"/>
      <c r="N62" s="247"/>
      <c r="O62" s="246" t="s">
        <v>1036</v>
      </c>
      <c r="T62" s="244">
        <v>0</v>
      </c>
      <c r="AC62" s="244">
        <v>1</v>
      </c>
    </row>
    <row r="63" spans="1:29" ht="30" customHeight="1">
      <c r="A63" s="246" t="s">
        <v>1113</v>
      </c>
      <c r="B63" s="246" t="s">
        <v>1240</v>
      </c>
      <c r="C63" s="246" t="s">
        <v>1194</v>
      </c>
      <c r="D63" s="246" t="s">
        <v>1241</v>
      </c>
      <c r="E63" s="246" t="s">
        <v>21</v>
      </c>
      <c r="F63" s="252">
        <v>1</v>
      </c>
      <c r="G63" s="247"/>
      <c r="H63" s="247"/>
      <c r="I63" s="247"/>
      <c r="J63" s="247"/>
      <c r="K63" s="247"/>
      <c r="L63" s="247"/>
      <c r="M63" s="247"/>
      <c r="N63" s="247"/>
      <c r="O63" s="246" t="s">
        <v>1036</v>
      </c>
      <c r="T63" s="244">
        <v>0</v>
      </c>
      <c r="AC63" s="244">
        <v>1</v>
      </c>
    </row>
    <row r="64" spans="1:29" ht="30" customHeight="1">
      <c r="A64" s="246" t="s">
        <v>1113</v>
      </c>
      <c r="B64" s="246" t="s">
        <v>1242</v>
      </c>
      <c r="C64" s="246" t="s">
        <v>1194</v>
      </c>
      <c r="D64" s="246" t="s">
        <v>1243</v>
      </c>
      <c r="E64" s="246" t="s">
        <v>21</v>
      </c>
      <c r="F64" s="252">
        <v>1</v>
      </c>
      <c r="G64" s="247"/>
      <c r="H64" s="247"/>
      <c r="I64" s="247"/>
      <c r="J64" s="247"/>
      <c r="K64" s="247"/>
      <c r="L64" s="247"/>
      <c r="M64" s="247"/>
      <c r="N64" s="247"/>
      <c r="O64" s="246" t="s">
        <v>1036</v>
      </c>
      <c r="T64" s="244">
        <v>0</v>
      </c>
      <c r="AC64" s="244">
        <v>1</v>
      </c>
    </row>
    <row r="65" spans="1:29" ht="30" customHeight="1">
      <c r="A65" s="246" t="s">
        <v>1113</v>
      </c>
      <c r="B65" s="246" t="s">
        <v>1244</v>
      </c>
      <c r="C65" s="246" t="s">
        <v>1194</v>
      </c>
      <c r="D65" s="246" t="s">
        <v>1245</v>
      </c>
      <c r="E65" s="246" t="s">
        <v>21</v>
      </c>
      <c r="F65" s="252">
        <v>4</v>
      </c>
      <c r="G65" s="247"/>
      <c r="H65" s="247"/>
      <c r="I65" s="247"/>
      <c r="J65" s="247"/>
      <c r="K65" s="247"/>
      <c r="L65" s="247"/>
      <c r="M65" s="247"/>
      <c r="N65" s="247"/>
      <c r="O65" s="246" t="s">
        <v>1036</v>
      </c>
      <c r="T65" s="244">
        <v>0</v>
      </c>
      <c r="AC65" s="244">
        <v>1</v>
      </c>
    </row>
    <row r="66" spans="1:29" ht="30" customHeight="1">
      <c r="A66" s="246" t="s">
        <v>1113</v>
      </c>
      <c r="B66" s="246" t="s">
        <v>1246</v>
      </c>
      <c r="C66" s="246" t="s">
        <v>1194</v>
      </c>
      <c r="D66" s="246" t="s">
        <v>1247</v>
      </c>
      <c r="E66" s="246" t="s">
        <v>21</v>
      </c>
      <c r="F66" s="252">
        <v>3</v>
      </c>
      <c r="G66" s="247"/>
      <c r="H66" s="247"/>
      <c r="I66" s="247"/>
      <c r="J66" s="247"/>
      <c r="K66" s="247"/>
      <c r="L66" s="247"/>
      <c r="M66" s="247"/>
      <c r="N66" s="247"/>
      <c r="O66" s="246" t="s">
        <v>1036</v>
      </c>
      <c r="T66" s="244">
        <v>0</v>
      </c>
      <c r="AC66" s="244">
        <v>1</v>
      </c>
    </row>
    <row r="67" spans="1:29" ht="30" customHeight="1">
      <c r="A67" s="246" t="s">
        <v>1113</v>
      </c>
      <c r="B67" s="246" t="s">
        <v>1248</v>
      </c>
      <c r="C67" s="246" t="s">
        <v>1194</v>
      </c>
      <c r="D67" s="246" t="s">
        <v>1249</v>
      </c>
      <c r="E67" s="246" t="s">
        <v>21</v>
      </c>
      <c r="F67" s="252">
        <v>3</v>
      </c>
      <c r="G67" s="247"/>
      <c r="H67" s="247"/>
      <c r="I67" s="247"/>
      <c r="J67" s="247"/>
      <c r="K67" s="247"/>
      <c r="L67" s="247"/>
      <c r="M67" s="247"/>
      <c r="N67" s="247"/>
      <c r="O67" s="246" t="s">
        <v>1036</v>
      </c>
      <c r="T67" s="244">
        <v>0</v>
      </c>
      <c r="AC67" s="244">
        <v>1</v>
      </c>
    </row>
    <row r="68" spans="1:29" ht="30" customHeight="1">
      <c r="A68" s="246" t="s">
        <v>1113</v>
      </c>
      <c r="B68" s="246" t="s">
        <v>1250</v>
      </c>
      <c r="C68" s="246" t="s">
        <v>1194</v>
      </c>
      <c r="D68" s="246" t="s">
        <v>1251</v>
      </c>
      <c r="E68" s="246" t="s">
        <v>21</v>
      </c>
      <c r="F68" s="252">
        <v>1</v>
      </c>
      <c r="G68" s="247"/>
      <c r="H68" s="247"/>
      <c r="I68" s="247"/>
      <c r="J68" s="247"/>
      <c r="K68" s="247"/>
      <c r="L68" s="247"/>
      <c r="M68" s="247"/>
      <c r="N68" s="247"/>
      <c r="O68" s="246" t="s">
        <v>1036</v>
      </c>
      <c r="T68" s="244">
        <v>0</v>
      </c>
      <c r="AC68" s="244">
        <v>1</v>
      </c>
    </row>
    <row r="69" spans="1:29" ht="30" customHeight="1">
      <c r="A69" s="246" t="s">
        <v>1113</v>
      </c>
      <c r="B69" s="246" t="s">
        <v>1252</v>
      </c>
      <c r="C69" s="246" t="s">
        <v>1194</v>
      </c>
      <c r="D69" s="246" t="s">
        <v>1253</v>
      </c>
      <c r="E69" s="246" t="s">
        <v>21</v>
      </c>
      <c r="F69" s="252">
        <v>22</v>
      </c>
      <c r="G69" s="247"/>
      <c r="H69" s="247"/>
      <c r="I69" s="247"/>
      <c r="J69" s="247"/>
      <c r="K69" s="247"/>
      <c r="L69" s="247"/>
      <c r="M69" s="247"/>
      <c r="N69" s="247"/>
      <c r="O69" s="246" t="s">
        <v>1036</v>
      </c>
      <c r="T69" s="244">
        <v>0</v>
      </c>
      <c r="AC69" s="244">
        <v>1</v>
      </c>
    </row>
    <row r="70" spans="1:29" ht="30" customHeight="1">
      <c r="A70" s="246" t="s">
        <v>1113</v>
      </c>
      <c r="B70" s="246" t="s">
        <v>1254</v>
      </c>
      <c r="C70" s="246" t="s">
        <v>1194</v>
      </c>
      <c r="D70" s="246" t="s">
        <v>1255</v>
      </c>
      <c r="E70" s="246" t="s">
        <v>21</v>
      </c>
      <c r="F70" s="252">
        <v>2</v>
      </c>
      <c r="G70" s="247"/>
      <c r="H70" s="247"/>
      <c r="I70" s="247"/>
      <c r="J70" s="247"/>
      <c r="K70" s="247"/>
      <c r="L70" s="247"/>
      <c r="M70" s="247"/>
      <c r="N70" s="247"/>
      <c r="O70" s="246" t="s">
        <v>1036</v>
      </c>
      <c r="T70" s="244">
        <v>0</v>
      </c>
      <c r="AC70" s="244">
        <v>1</v>
      </c>
    </row>
    <row r="71" spans="1:29" ht="30" customHeight="1">
      <c r="A71" s="246" t="s">
        <v>1113</v>
      </c>
      <c r="B71" s="246" t="s">
        <v>1256</v>
      </c>
      <c r="C71" s="246" t="s">
        <v>1194</v>
      </c>
      <c r="D71" s="246" t="s">
        <v>1257</v>
      </c>
      <c r="E71" s="246" t="s">
        <v>21</v>
      </c>
      <c r="F71" s="252">
        <v>40</v>
      </c>
      <c r="G71" s="247"/>
      <c r="H71" s="247"/>
      <c r="I71" s="247"/>
      <c r="J71" s="247"/>
      <c r="K71" s="247"/>
      <c r="L71" s="247"/>
      <c r="M71" s="247"/>
      <c r="N71" s="247"/>
      <c r="O71" s="246" t="s">
        <v>1036</v>
      </c>
      <c r="T71" s="244">
        <v>0</v>
      </c>
      <c r="AC71" s="244">
        <v>1</v>
      </c>
    </row>
    <row r="72" spans="1:29" ht="30" customHeight="1">
      <c r="A72" s="246" t="s">
        <v>1113</v>
      </c>
      <c r="B72" s="246" t="s">
        <v>1258</v>
      </c>
      <c r="C72" s="246" t="s">
        <v>1194</v>
      </c>
      <c r="D72" s="246" t="s">
        <v>1259</v>
      </c>
      <c r="E72" s="246" t="s">
        <v>21</v>
      </c>
      <c r="F72" s="252">
        <v>4</v>
      </c>
      <c r="G72" s="247"/>
      <c r="H72" s="247"/>
      <c r="I72" s="247"/>
      <c r="J72" s="247"/>
      <c r="K72" s="247"/>
      <c r="L72" s="247"/>
      <c r="M72" s="247"/>
      <c r="N72" s="247"/>
      <c r="O72" s="246" t="s">
        <v>1036</v>
      </c>
      <c r="T72" s="244">
        <v>0</v>
      </c>
      <c r="AC72" s="244">
        <v>1</v>
      </c>
    </row>
    <row r="73" spans="1:29" ht="30" customHeight="1">
      <c r="A73" s="246" t="s">
        <v>1113</v>
      </c>
      <c r="B73" s="246" t="s">
        <v>1260</v>
      </c>
      <c r="C73" s="246" t="s">
        <v>1194</v>
      </c>
      <c r="D73" s="246" t="s">
        <v>1261</v>
      </c>
      <c r="E73" s="246" t="s">
        <v>21</v>
      </c>
      <c r="F73" s="252">
        <v>3</v>
      </c>
      <c r="G73" s="247"/>
      <c r="H73" s="247"/>
      <c r="I73" s="247"/>
      <c r="J73" s="247"/>
      <c r="K73" s="247"/>
      <c r="L73" s="247"/>
      <c r="M73" s="247"/>
      <c r="N73" s="247"/>
      <c r="O73" s="246" t="s">
        <v>1036</v>
      </c>
      <c r="T73" s="244">
        <v>0</v>
      </c>
      <c r="AC73" s="244">
        <v>1</v>
      </c>
    </row>
    <row r="74" spans="1:29" ht="30" customHeight="1">
      <c r="A74" s="246" t="s">
        <v>1113</v>
      </c>
      <c r="B74" s="246" t="s">
        <v>1262</v>
      </c>
      <c r="C74" s="246" t="s">
        <v>1194</v>
      </c>
      <c r="D74" s="246" t="s">
        <v>1263</v>
      </c>
      <c r="E74" s="246" t="s">
        <v>21</v>
      </c>
      <c r="F74" s="252">
        <v>8</v>
      </c>
      <c r="G74" s="247"/>
      <c r="H74" s="247"/>
      <c r="I74" s="247"/>
      <c r="J74" s="247"/>
      <c r="K74" s="247"/>
      <c r="L74" s="247"/>
      <c r="M74" s="247"/>
      <c r="N74" s="247"/>
      <c r="O74" s="246" t="s">
        <v>1036</v>
      </c>
      <c r="T74" s="244">
        <v>0</v>
      </c>
      <c r="AC74" s="244">
        <v>1</v>
      </c>
    </row>
    <row r="75" spans="1:29" ht="30" customHeight="1">
      <c r="A75" s="246" t="s">
        <v>1113</v>
      </c>
      <c r="B75" s="246" t="s">
        <v>1264</v>
      </c>
      <c r="C75" s="246" t="s">
        <v>1194</v>
      </c>
      <c r="D75" s="246" t="s">
        <v>1265</v>
      </c>
      <c r="E75" s="246" t="s">
        <v>21</v>
      </c>
      <c r="F75" s="252">
        <v>6</v>
      </c>
      <c r="G75" s="247"/>
      <c r="H75" s="247"/>
      <c r="I75" s="247"/>
      <c r="J75" s="247"/>
      <c r="K75" s="247"/>
      <c r="L75" s="247"/>
      <c r="M75" s="247"/>
      <c r="N75" s="247"/>
      <c r="O75" s="246" t="s">
        <v>1036</v>
      </c>
      <c r="T75" s="244">
        <v>0</v>
      </c>
      <c r="AC75" s="244">
        <v>1</v>
      </c>
    </row>
    <row r="76" spans="1:29" ht="30" customHeight="1">
      <c r="A76" s="246" t="s">
        <v>1113</v>
      </c>
      <c r="B76" s="246" t="s">
        <v>1266</v>
      </c>
      <c r="C76" s="246" t="s">
        <v>1194</v>
      </c>
      <c r="D76" s="246" t="s">
        <v>1267</v>
      </c>
      <c r="E76" s="246" t="s">
        <v>21</v>
      </c>
      <c r="F76" s="252">
        <v>6</v>
      </c>
      <c r="G76" s="247"/>
      <c r="H76" s="247"/>
      <c r="I76" s="247"/>
      <c r="J76" s="247"/>
      <c r="K76" s="247"/>
      <c r="L76" s="247"/>
      <c r="M76" s="247"/>
      <c r="N76" s="247"/>
      <c r="O76" s="246" t="s">
        <v>1036</v>
      </c>
      <c r="T76" s="244">
        <v>0</v>
      </c>
      <c r="AC76" s="244">
        <v>1</v>
      </c>
    </row>
    <row r="77" spans="1:29" ht="30" customHeight="1">
      <c r="A77" s="246" t="s">
        <v>1113</v>
      </c>
      <c r="B77" s="246" t="s">
        <v>1268</v>
      </c>
      <c r="C77" s="246" t="s">
        <v>1194</v>
      </c>
      <c r="D77" s="246" t="s">
        <v>1269</v>
      </c>
      <c r="E77" s="246" t="s">
        <v>21</v>
      </c>
      <c r="F77" s="252">
        <v>2</v>
      </c>
      <c r="G77" s="247"/>
      <c r="H77" s="247"/>
      <c r="I77" s="247"/>
      <c r="J77" s="247"/>
      <c r="K77" s="247"/>
      <c r="L77" s="247"/>
      <c r="M77" s="247"/>
      <c r="N77" s="247"/>
      <c r="O77" s="246" t="s">
        <v>1036</v>
      </c>
      <c r="T77" s="244">
        <v>0</v>
      </c>
      <c r="AC77" s="244">
        <v>1</v>
      </c>
    </row>
    <row r="78" spans="1:29" ht="30" customHeight="1">
      <c r="A78" s="246" t="s">
        <v>1113</v>
      </c>
      <c r="B78" s="246" t="s">
        <v>1270</v>
      </c>
      <c r="C78" s="246" t="s">
        <v>1271</v>
      </c>
      <c r="D78" s="246" t="s">
        <v>1272</v>
      </c>
      <c r="E78" s="246" t="s">
        <v>21</v>
      </c>
      <c r="F78" s="252">
        <v>1</v>
      </c>
      <c r="G78" s="247"/>
      <c r="H78" s="247"/>
      <c r="I78" s="247"/>
      <c r="J78" s="247"/>
      <c r="K78" s="247"/>
      <c r="L78" s="247"/>
      <c r="M78" s="247"/>
      <c r="N78" s="247"/>
      <c r="O78" s="246" t="s">
        <v>1036</v>
      </c>
      <c r="T78" s="244">
        <v>0</v>
      </c>
      <c r="AC78" s="244">
        <v>1</v>
      </c>
    </row>
    <row r="79" spans="1:29" ht="30" customHeight="1">
      <c r="A79" s="246" t="s">
        <v>1113</v>
      </c>
      <c r="B79" s="246" t="s">
        <v>1273</v>
      </c>
      <c r="C79" s="246" t="s">
        <v>1274</v>
      </c>
      <c r="D79" s="246" t="s">
        <v>1275</v>
      </c>
      <c r="E79" s="246" t="s">
        <v>21</v>
      </c>
      <c r="F79" s="252">
        <v>4</v>
      </c>
      <c r="G79" s="247"/>
      <c r="H79" s="247"/>
      <c r="I79" s="247"/>
      <c r="J79" s="247"/>
      <c r="K79" s="247"/>
      <c r="L79" s="247"/>
      <c r="M79" s="247"/>
      <c r="N79" s="247"/>
      <c r="O79" s="246" t="s">
        <v>1036</v>
      </c>
      <c r="T79" s="244">
        <v>0</v>
      </c>
      <c r="AC79" s="244">
        <v>1</v>
      </c>
    </row>
    <row r="80" spans="1:29" ht="30" customHeight="1">
      <c r="A80" s="246" t="s">
        <v>1113</v>
      </c>
      <c r="B80" s="246" t="s">
        <v>1276</v>
      </c>
      <c r="C80" s="246" t="s">
        <v>1274</v>
      </c>
      <c r="D80" s="246" t="s">
        <v>1277</v>
      </c>
      <c r="E80" s="246" t="s">
        <v>21</v>
      </c>
      <c r="F80" s="252">
        <v>3</v>
      </c>
      <c r="G80" s="247"/>
      <c r="H80" s="247"/>
      <c r="I80" s="247"/>
      <c r="J80" s="247"/>
      <c r="K80" s="247"/>
      <c r="L80" s="247"/>
      <c r="M80" s="247"/>
      <c r="N80" s="247"/>
      <c r="O80" s="246" t="s">
        <v>1036</v>
      </c>
      <c r="T80" s="244">
        <v>0</v>
      </c>
      <c r="AC80" s="244">
        <v>1</v>
      </c>
    </row>
    <row r="81" spans="1:29" ht="30" customHeight="1">
      <c r="A81" s="246" t="s">
        <v>1113</v>
      </c>
      <c r="B81" s="246" t="s">
        <v>1278</v>
      </c>
      <c r="C81" s="246" t="s">
        <v>1274</v>
      </c>
      <c r="D81" s="246" t="s">
        <v>1279</v>
      </c>
      <c r="E81" s="246" t="s">
        <v>21</v>
      </c>
      <c r="F81" s="252">
        <v>3</v>
      </c>
      <c r="G81" s="247"/>
      <c r="H81" s="247"/>
      <c r="I81" s="247"/>
      <c r="J81" s="247"/>
      <c r="K81" s="247"/>
      <c r="L81" s="247"/>
      <c r="M81" s="247"/>
      <c r="N81" s="247"/>
      <c r="O81" s="246" t="s">
        <v>1036</v>
      </c>
      <c r="T81" s="244">
        <v>0</v>
      </c>
      <c r="AC81" s="244">
        <v>1</v>
      </c>
    </row>
    <row r="82" spans="1:29" ht="30" customHeight="1">
      <c r="A82" s="246" t="s">
        <v>1113</v>
      </c>
      <c r="B82" s="246" t="s">
        <v>1280</v>
      </c>
      <c r="C82" s="246" t="s">
        <v>1274</v>
      </c>
      <c r="D82" s="246" t="s">
        <v>1281</v>
      </c>
      <c r="E82" s="246" t="s">
        <v>21</v>
      </c>
      <c r="F82" s="252">
        <v>1</v>
      </c>
      <c r="G82" s="247"/>
      <c r="H82" s="247"/>
      <c r="I82" s="247"/>
      <c r="J82" s="247"/>
      <c r="K82" s="247"/>
      <c r="L82" s="247"/>
      <c r="M82" s="247"/>
      <c r="N82" s="247"/>
      <c r="O82" s="246" t="s">
        <v>1036</v>
      </c>
      <c r="T82" s="244">
        <v>0</v>
      </c>
      <c r="AC82" s="244">
        <v>1</v>
      </c>
    </row>
    <row r="83" spans="1:29" ht="30" customHeight="1">
      <c r="A83" s="246" t="s">
        <v>1113</v>
      </c>
      <c r="B83" s="246" t="s">
        <v>1282</v>
      </c>
      <c r="C83" s="246" t="s">
        <v>1283</v>
      </c>
      <c r="D83" s="246" t="s">
        <v>1284</v>
      </c>
      <c r="E83" s="246" t="s">
        <v>25</v>
      </c>
      <c r="F83" s="252">
        <v>54</v>
      </c>
      <c r="G83" s="247"/>
      <c r="H83" s="247"/>
      <c r="I83" s="247"/>
      <c r="J83" s="247"/>
      <c r="K83" s="247"/>
      <c r="L83" s="247"/>
      <c r="M83" s="247"/>
      <c r="N83" s="247"/>
      <c r="O83" s="246" t="s">
        <v>1036</v>
      </c>
      <c r="T83" s="244">
        <v>0</v>
      </c>
      <c r="AC83" s="244">
        <v>1</v>
      </c>
    </row>
    <row r="84" spans="1:29" ht="30" customHeight="1">
      <c r="A84" s="246" t="s">
        <v>1113</v>
      </c>
      <c r="B84" s="246" t="s">
        <v>1285</v>
      </c>
      <c r="C84" s="246" t="s">
        <v>1283</v>
      </c>
      <c r="D84" s="246" t="s">
        <v>1286</v>
      </c>
      <c r="E84" s="246" t="s">
        <v>25</v>
      </c>
      <c r="F84" s="252">
        <v>83</v>
      </c>
      <c r="G84" s="247"/>
      <c r="H84" s="247"/>
      <c r="I84" s="247"/>
      <c r="J84" s="247"/>
      <c r="K84" s="247"/>
      <c r="L84" s="247"/>
      <c r="M84" s="247"/>
      <c r="N84" s="247"/>
      <c r="O84" s="246" t="s">
        <v>1036</v>
      </c>
      <c r="T84" s="244">
        <v>0</v>
      </c>
      <c r="AC84" s="244">
        <v>1</v>
      </c>
    </row>
    <row r="85" spans="1:29" ht="30" customHeight="1">
      <c r="A85" s="246" t="s">
        <v>1113</v>
      </c>
      <c r="B85" s="246" t="s">
        <v>1287</v>
      </c>
      <c r="C85" s="246" t="s">
        <v>1283</v>
      </c>
      <c r="D85" s="246" t="s">
        <v>1288</v>
      </c>
      <c r="E85" s="246" t="s">
        <v>25</v>
      </c>
      <c r="F85" s="252">
        <v>39</v>
      </c>
      <c r="G85" s="247"/>
      <c r="H85" s="247"/>
      <c r="I85" s="247"/>
      <c r="J85" s="247"/>
      <c r="K85" s="247"/>
      <c r="L85" s="247"/>
      <c r="M85" s="247"/>
      <c r="N85" s="247"/>
      <c r="O85" s="246" t="s">
        <v>1036</v>
      </c>
      <c r="T85" s="244">
        <v>0</v>
      </c>
      <c r="AC85" s="244">
        <v>1</v>
      </c>
    </row>
    <row r="86" spans="1:29" ht="30" customHeight="1">
      <c r="A86" s="246" t="s">
        <v>1113</v>
      </c>
      <c r="B86" s="246" t="s">
        <v>1289</v>
      </c>
      <c r="C86" s="246" t="s">
        <v>1283</v>
      </c>
      <c r="D86" s="246" t="s">
        <v>1290</v>
      </c>
      <c r="E86" s="246" t="s">
        <v>25</v>
      </c>
      <c r="F86" s="252">
        <v>24</v>
      </c>
      <c r="G86" s="247"/>
      <c r="H86" s="247"/>
      <c r="I86" s="247"/>
      <c r="J86" s="247"/>
      <c r="K86" s="247"/>
      <c r="L86" s="247"/>
      <c r="M86" s="247"/>
      <c r="N86" s="247"/>
      <c r="O86" s="246" t="s">
        <v>1036</v>
      </c>
      <c r="T86" s="244">
        <v>0</v>
      </c>
      <c r="AC86" s="244">
        <v>1</v>
      </c>
    </row>
    <row r="87" spans="1:29" ht="30" customHeight="1">
      <c r="A87" s="246" t="s">
        <v>1113</v>
      </c>
      <c r="B87" s="246" t="s">
        <v>1291</v>
      </c>
      <c r="C87" s="246" t="s">
        <v>1283</v>
      </c>
      <c r="D87" s="246" t="s">
        <v>1292</v>
      </c>
      <c r="E87" s="246" t="s">
        <v>25</v>
      </c>
      <c r="F87" s="252">
        <v>8</v>
      </c>
      <c r="G87" s="247"/>
      <c r="H87" s="247"/>
      <c r="I87" s="247"/>
      <c r="J87" s="247"/>
      <c r="K87" s="247"/>
      <c r="L87" s="247"/>
      <c r="M87" s="247"/>
      <c r="N87" s="247"/>
      <c r="O87" s="246" t="s">
        <v>1036</v>
      </c>
      <c r="T87" s="244">
        <v>0</v>
      </c>
      <c r="AC87" s="244">
        <v>1</v>
      </c>
    </row>
    <row r="88" spans="1:29" ht="30" customHeight="1">
      <c r="A88" s="246" t="s">
        <v>1113</v>
      </c>
      <c r="B88" s="246" t="s">
        <v>1293</v>
      </c>
      <c r="C88" s="246" t="s">
        <v>1283</v>
      </c>
      <c r="D88" s="246" t="s">
        <v>1294</v>
      </c>
      <c r="E88" s="246" t="s">
        <v>25</v>
      </c>
      <c r="F88" s="252">
        <v>3</v>
      </c>
      <c r="G88" s="247"/>
      <c r="H88" s="247"/>
      <c r="I88" s="247"/>
      <c r="J88" s="247"/>
      <c r="K88" s="247"/>
      <c r="L88" s="247"/>
      <c r="M88" s="247"/>
      <c r="N88" s="247"/>
      <c r="O88" s="246" t="s">
        <v>1036</v>
      </c>
      <c r="T88" s="244">
        <v>0</v>
      </c>
      <c r="AC88" s="244">
        <v>1</v>
      </c>
    </row>
    <row r="89" spans="1:29" ht="30" customHeight="1">
      <c r="A89" s="246" t="s">
        <v>1113</v>
      </c>
      <c r="B89" s="246" t="s">
        <v>1295</v>
      </c>
      <c r="C89" s="246" t="s">
        <v>1296</v>
      </c>
      <c r="D89" s="246" t="s">
        <v>1288</v>
      </c>
      <c r="E89" s="246" t="s">
        <v>25</v>
      </c>
      <c r="F89" s="252">
        <v>58</v>
      </c>
      <c r="G89" s="247"/>
      <c r="H89" s="247"/>
      <c r="I89" s="247"/>
      <c r="J89" s="247"/>
      <c r="K89" s="247"/>
      <c r="L89" s="247"/>
      <c r="M89" s="247"/>
      <c r="N89" s="247"/>
      <c r="O89" s="246" t="s">
        <v>1036</v>
      </c>
      <c r="T89" s="244">
        <v>0</v>
      </c>
      <c r="AC89" s="244">
        <v>1</v>
      </c>
    </row>
    <row r="90" spans="1:29" ht="30" customHeight="1">
      <c r="A90" s="246" t="s">
        <v>1113</v>
      </c>
      <c r="B90" s="246" t="s">
        <v>1297</v>
      </c>
      <c r="C90" s="246" t="s">
        <v>1296</v>
      </c>
      <c r="D90" s="246" t="s">
        <v>1290</v>
      </c>
      <c r="E90" s="246" t="s">
        <v>25</v>
      </c>
      <c r="F90" s="252">
        <v>4</v>
      </c>
      <c r="G90" s="247"/>
      <c r="H90" s="247"/>
      <c r="I90" s="247"/>
      <c r="J90" s="247"/>
      <c r="K90" s="247"/>
      <c r="L90" s="247"/>
      <c r="M90" s="247"/>
      <c r="N90" s="247"/>
      <c r="O90" s="246" t="s">
        <v>1036</v>
      </c>
      <c r="T90" s="244">
        <v>0</v>
      </c>
      <c r="AC90" s="244">
        <v>1</v>
      </c>
    </row>
    <row r="91" spans="1:29" ht="30" customHeight="1">
      <c r="A91" s="246" t="s">
        <v>1113</v>
      </c>
      <c r="B91" s="246" t="s">
        <v>1298</v>
      </c>
      <c r="C91" s="246" t="s">
        <v>1296</v>
      </c>
      <c r="D91" s="246" t="s">
        <v>1292</v>
      </c>
      <c r="E91" s="246" t="s">
        <v>25</v>
      </c>
      <c r="F91" s="252">
        <v>2</v>
      </c>
      <c r="G91" s="247"/>
      <c r="H91" s="247"/>
      <c r="I91" s="247"/>
      <c r="J91" s="247"/>
      <c r="K91" s="247"/>
      <c r="L91" s="247"/>
      <c r="M91" s="247"/>
      <c r="N91" s="247"/>
      <c r="O91" s="246" t="s">
        <v>1036</v>
      </c>
      <c r="T91" s="244">
        <v>0</v>
      </c>
      <c r="AC91" s="244">
        <v>1</v>
      </c>
    </row>
    <row r="92" spans="1:29" ht="30" customHeight="1">
      <c r="A92" s="246" t="s">
        <v>1113</v>
      </c>
      <c r="B92" s="246" t="s">
        <v>1299</v>
      </c>
      <c r="C92" s="246" t="s">
        <v>1300</v>
      </c>
      <c r="D92" s="246" t="s">
        <v>1292</v>
      </c>
      <c r="E92" s="246" t="s">
        <v>25</v>
      </c>
      <c r="F92" s="252">
        <v>1</v>
      </c>
      <c r="G92" s="247"/>
      <c r="H92" s="247"/>
      <c r="I92" s="247"/>
      <c r="J92" s="247"/>
      <c r="K92" s="247"/>
      <c r="L92" s="247"/>
      <c r="M92" s="247"/>
      <c r="N92" s="247"/>
      <c r="O92" s="246" t="s">
        <v>1036</v>
      </c>
      <c r="T92" s="244">
        <v>0</v>
      </c>
      <c r="AC92" s="244">
        <v>1</v>
      </c>
    </row>
    <row r="93" spans="1:29" ht="30" customHeight="1">
      <c r="A93" s="246" t="s">
        <v>1113</v>
      </c>
      <c r="B93" s="246" t="s">
        <v>1301</v>
      </c>
      <c r="C93" s="246" t="s">
        <v>1302</v>
      </c>
      <c r="D93" s="246" t="s">
        <v>1288</v>
      </c>
      <c r="E93" s="246" t="s">
        <v>25</v>
      </c>
      <c r="F93" s="252">
        <v>1</v>
      </c>
      <c r="G93" s="247"/>
      <c r="H93" s="247"/>
      <c r="I93" s="247"/>
      <c r="J93" s="247"/>
      <c r="K93" s="247"/>
      <c r="L93" s="247"/>
      <c r="M93" s="247"/>
      <c r="N93" s="247"/>
      <c r="O93" s="246" t="s">
        <v>1036</v>
      </c>
      <c r="T93" s="244">
        <v>0</v>
      </c>
      <c r="AC93" s="244">
        <v>1</v>
      </c>
    </row>
    <row r="94" spans="1:29" ht="30" customHeight="1">
      <c r="A94" s="247"/>
      <c r="B94" s="247"/>
      <c r="C94" s="247"/>
      <c r="D94" s="247"/>
      <c r="E94" s="247"/>
      <c r="F94" s="252"/>
      <c r="G94" s="247"/>
      <c r="H94" s="247"/>
      <c r="I94" s="247"/>
      <c r="J94" s="247"/>
      <c r="K94" s="247"/>
      <c r="L94" s="247"/>
      <c r="M94" s="247"/>
      <c r="N94" s="247"/>
      <c r="O94" s="247"/>
    </row>
    <row r="95" spans="1:29" ht="30" customHeight="1">
      <c r="A95" s="247"/>
      <c r="B95" s="247"/>
      <c r="C95" s="247"/>
      <c r="D95" s="247"/>
      <c r="E95" s="247"/>
      <c r="F95" s="252"/>
      <c r="G95" s="247"/>
      <c r="H95" s="247"/>
      <c r="I95" s="247"/>
      <c r="J95" s="247"/>
      <c r="K95" s="247"/>
      <c r="L95" s="247"/>
      <c r="M95" s="247"/>
      <c r="N95" s="247"/>
      <c r="O95" s="247"/>
    </row>
    <row r="96" spans="1:29" ht="30" customHeight="1">
      <c r="A96" s="247"/>
      <c r="B96" s="247"/>
      <c r="C96" s="247"/>
      <c r="D96" s="247"/>
      <c r="E96" s="247"/>
      <c r="F96" s="252"/>
      <c r="G96" s="247"/>
      <c r="H96" s="247"/>
      <c r="I96" s="247"/>
      <c r="J96" s="247"/>
      <c r="K96" s="247"/>
      <c r="L96" s="247"/>
      <c r="M96" s="247"/>
      <c r="N96" s="247"/>
      <c r="O96" s="247"/>
    </row>
    <row r="97" spans="1:29" ht="30" customHeight="1">
      <c r="A97" s="247"/>
      <c r="B97" s="247"/>
      <c r="C97" s="247"/>
      <c r="D97" s="247"/>
      <c r="E97" s="247"/>
      <c r="F97" s="252"/>
      <c r="G97" s="247"/>
      <c r="H97" s="247"/>
      <c r="I97" s="247"/>
      <c r="J97" s="247"/>
      <c r="K97" s="247"/>
      <c r="L97" s="247"/>
      <c r="M97" s="247"/>
      <c r="N97" s="247"/>
      <c r="O97" s="247"/>
    </row>
    <row r="98" spans="1:29" ht="30" customHeight="1">
      <c r="A98" s="247"/>
      <c r="B98" s="247"/>
      <c r="C98" s="247"/>
      <c r="D98" s="247"/>
      <c r="E98" s="247"/>
      <c r="F98" s="252"/>
      <c r="G98" s="247"/>
      <c r="H98" s="247"/>
      <c r="I98" s="247"/>
      <c r="J98" s="247"/>
      <c r="K98" s="247"/>
      <c r="L98" s="247"/>
      <c r="M98" s="247"/>
      <c r="N98" s="247"/>
      <c r="O98" s="247"/>
    </row>
    <row r="99" spans="1:29" ht="30" customHeight="1">
      <c r="A99" s="247"/>
      <c r="B99" s="247"/>
      <c r="C99" s="247"/>
      <c r="D99" s="247"/>
      <c r="E99" s="247"/>
      <c r="F99" s="252"/>
      <c r="G99" s="247"/>
      <c r="H99" s="247"/>
      <c r="I99" s="247"/>
      <c r="J99" s="247"/>
      <c r="K99" s="247"/>
      <c r="L99" s="247"/>
      <c r="M99" s="247"/>
      <c r="N99" s="247"/>
      <c r="O99" s="247"/>
    </row>
    <row r="100" spans="1:29" ht="30" customHeight="1">
      <c r="A100" s="247"/>
      <c r="B100" s="247"/>
      <c r="C100" s="247"/>
      <c r="D100" s="247"/>
      <c r="E100" s="247"/>
      <c r="F100" s="252"/>
      <c r="G100" s="247"/>
      <c r="H100" s="247"/>
      <c r="I100" s="247"/>
      <c r="J100" s="247"/>
      <c r="K100" s="247"/>
      <c r="L100" s="247"/>
      <c r="M100" s="247"/>
      <c r="N100" s="247"/>
      <c r="O100" s="247"/>
    </row>
    <row r="101" spans="1:29" ht="30" customHeight="1">
      <c r="A101" s="247"/>
      <c r="B101" s="247"/>
      <c r="C101" s="247" t="s">
        <v>1158</v>
      </c>
      <c r="D101" s="247"/>
      <c r="E101" s="247"/>
      <c r="F101" s="252"/>
      <c r="G101" s="247"/>
      <c r="H101" s="247"/>
      <c r="I101" s="247"/>
      <c r="J101" s="247"/>
      <c r="K101" s="247"/>
      <c r="L101" s="247"/>
      <c r="M101" s="247"/>
      <c r="N101" s="247"/>
      <c r="O101" s="247"/>
    </row>
    <row r="102" spans="1:29" ht="30" customHeight="1">
      <c r="A102" s="247"/>
      <c r="B102" s="247"/>
      <c r="C102" s="250" t="s">
        <v>1114</v>
      </c>
      <c r="D102" s="250"/>
      <c r="E102" s="250"/>
      <c r="F102" s="251"/>
      <c r="G102" s="250"/>
      <c r="H102" s="250"/>
      <c r="I102" s="250"/>
      <c r="J102" s="250"/>
      <c r="K102" s="250"/>
      <c r="L102" s="250"/>
      <c r="M102" s="250"/>
      <c r="N102" s="250"/>
      <c r="O102" s="250"/>
    </row>
    <row r="103" spans="1:29" ht="30" customHeight="1">
      <c r="A103" s="246" t="s">
        <v>1115</v>
      </c>
      <c r="B103" s="246" t="s">
        <v>1303</v>
      </c>
      <c r="C103" s="246" t="s">
        <v>1304</v>
      </c>
      <c r="D103" s="246" t="s">
        <v>1172</v>
      </c>
      <c r="E103" s="246" t="s">
        <v>1162</v>
      </c>
      <c r="F103" s="252">
        <v>60</v>
      </c>
      <c r="G103" s="247"/>
      <c r="H103" s="247"/>
      <c r="I103" s="247"/>
      <c r="J103" s="247"/>
      <c r="K103" s="247"/>
      <c r="L103" s="247"/>
      <c r="M103" s="247"/>
      <c r="N103" s="247"/>
      <c r="O103" s="246" t="s">
        <v>1036</v>
      </c>
      <c r="T103" s="244">
        <v>0</v>
      </c>
      <c r="AC103" s="244">
        <v>1</v>
      </c>
    </row>
    <row r="104" spans="1:29" ht="30" customHeight="1">
      <c r="A104" s="246" t="s">
        <v>1115</v>
      </c>
      <c r="B104" s="246" t="s">
        <v>1305</v>
      </c>
      <c r="C104" s="246" t="s">
        <v>1304</v>
      </c>
      <c r="D104" s="246" t="s">
        <v>1306</v>
      </c>
      <c r="E104" s="246" t="s">
        <v>1162</v>
      </c>
      <c r="F104" s="252">
        <v>80</v>
      </c>
      <c r="G104" s="247"/>
      <c r="H104" s="247"/>
      <c r="I104" s="247"/>
      <c r="J104" s="247"/>
      <c r="K104" s="247"/>
      <c r="L104" s="247"/>
      <c r="M104" s="247"/>
      <c r="N104" s="247"/>
      <c r="O104" s="246" t="s">
        <v>1036</v>
      </c>
      <c r="T104" s="244">
        <v>0</v>
      </c>
      <c r="AC104" s="244">
        <v>1</v>
      </c>
    </row>
    <row r="105" spans="1:29" ht="30" customHeight="1">
      <c r="A105" s="246" t="s">
        <v>1115</v>
      </c>
      <c r="B105" s="246" t="s">
        <v>1307</v>
      </c>
      <c r="C105" s="246" t="s">
        <v>1304</v>
      </c>
      <c r="D105" s="246" t="s">
        <v>1308</v>
      </c>
      <c r="E105" s="246" t="s">
        <v>1162</v>
      </c>
      <c r="F105" s="252">
        <v>84</v>
      </c>
      <c r="G105" s="247"/>
      <c r="H105" s="247"/>
      <c r="I105" s="247"/>
      <c r="J105" s="247"/>
      <c r="K105" s="247"/>
      <c r="L105" s="247"/>
      <c r="M105" s="247"/>
      <c r="N105" s="247"/>
      <c r="O105" s="246" t="s">
        <v>1036</v>
      </c>
      <c r="T105" s="244">
        <v>0</v>
      </c>
      <c r="AC105" s="244">
        <v>1</v>
      </c>
    </row>
    <row r="106" spans="1:29" ht="30" customHeight="1">
      <c r="A106" s="246" t="s">
        <v>1115</v>
      </c>
      <c r="B106" s="246" t="s">
        <v>1309</v>
      </c>
      <c r="C106" s="246" t="s">
        <v>1310</v>
      </c>
      <c r="D106" s="246" t="s">
        <v>1172</v>
      </c>
      <c r="E106" s="246" t="s">
        <v>1162</v>
      </c>
      <c r="F106" s="252">
        <v>88</v>
      </c>
      <c r="G106" s="247"/>
      <c r="H106" s="247"/>
      <c r="I106" s="247"/>
      <c r="J106" s="247"/>
      <c r="K106" s="247"/>
      <c r="L106" s="247"/>
      <c r="M106" s="247"/>
      <c r="N106" s="247"/>
      <c r="O106" s="246" t="s">
        <v>1036</v>
      </c>
      <c r="T106" s="244">
        <v>0</v>
      </c>
      <c r="AC106" s="244">
        <v>1</v>
      </c>
    </row>
    <row r="107" spans="1:29" ht="30" customHeight="1">
      <c r="A107" s="246" t="s">
        <v>1115</v>
      </c>
      <c r="B107" s="246" t="s">
        <v>1311</v>
      </c>
      <c r="C107" s="246" t="s">
        <v>1312</v>
      </c>
      <c r="D107" s="246" t="s">
        <v>1313</v>
      </c>
      <c r="E107" s="246" t="s">
        <v>21</v>
      </c>
      <c r="F107" s="252">
        <v>75</v>
      </c>
      <c r="G107" s="247"/>
      <c r="H107" s="247"/>
      <c r="I107" s="247"/>
      <c r="J107" s="247"/>
      <c r="K107" s="247"/>
      <c r="L107" s="247"/>
      <c r="M107" s="247"/>
      <c r="N107" s="247"/>
      <c r="O107" s="246" t="s">
        <v>1036</v>
      </c>
      <c r="T107" s="244">
        <v>0</v>
      </c>
      <c r="AC107" s="244">
        <v>1</v>
      </c>
    </row>
    <row r="108" spans="1:29" ht="30" customHeight="1">
      <c r="A108" s="246" t="s">
        <v>1115</v>
      </c>
      <c r="B108" s="246" t="s">
        <v>1314</v>
      </c>
      <c r="C108" s="246" t="s">
        <v>1312</v>
      </c>
      <c r="D108" s="246" t="s">
        <v>1315</v>
      </c>
      <c r="E108" s="246" t="s">
        <v>21</v>
      </c>
      <c r="F108" s="252">
        <v>1</v>
      </c>
      <c r="G108" s="247"/>
      <c r="H108" s="247"/>
      <c r="I108" s="247"/>
      <c r="J108" s="247"/>
      <c r="K108" s="247"/>
      <c r="L108" s="247"/>
      <c r="M108" s="247"/>
      <c r="N108" s="247"/>
      <c r="O108" s="246" t="s">
        <v>1036</v>
      </c>
      <c r="T108" s="244">
        <v>0</v>
      </c>
      <c r="AC108" s="244">
        <v>1</v>
      </c>
    </row>
    <row r="109" spans="1:29" ht="30" customHeight="1">
      <c r="A109" s="246" t="s">
        <v>1115</v>
      </c>
      <c r="B109" s="246" t="s">
        <v>1316</v>
      </c>
      <c r="C109" s="246" t="s">
        <v>1312</v>
      </c>
      <c r="D109" s="246" t="s">
        <v>1317</v>
      </c>
      <c r="E109" s="246" t="s">
        <v>21</v>
      </c>
      <c r="F109" s="252">
        <v>20</v>
      </c>
      <c r="G109" s="247"/>
      <c r="H109" s="247"/>
      <c r="I109" s="247"/>
      <c r="J109" s="247"/>
      <c r="K109" s="247"/>
      <c r="L109" s="247"/>
      <c r="M109" s="247"/>
      <c r="N109" s="247"/>
      <c r="O109" s="246" t="s">
        <v>1036</v>
      </c>
      <c r="T109" s="244">
        <v>0</v>
      </c>
      <c r="AC109" s="244">
        <v>1</v>
      </c>
    </row>
    <row r="110" spans="1:29" ht="30" customHeight="1">
      <c r="A110" s="246" t="s">
        <v>1115</v>
      </c>
      <c r="B110" s="246" t="s">
        <v>1318</v>
      </c>
      <c r="C110" s="246" t="s">
        <v>1312</v>
      </c>
      <c r="D110" s="246" t="s">
        <v>1319</v>
      </c>
      <c r="E110" s="246" t="s">
        <v>21</v>
      </c>
      <c r="F110" s="252">
        <v>32</v>
      </c>
      <c r="G110" s="247"/>
      <c r="H110" s="247"/>
      <c r="I110" s="247"/>
      <c r="J110" s="247"/>
      <c r="K110" s="247"/>
      <c r="L110" s="247"/>
      <c r="M110" s="247"/>
      <c r="N110" s="247"/>
      <c r="O110" s="246" t="s">
        <v>1036</v>
      </c>
      <c r="T110" s="244">
        <v>0</v>
      </c>
      <c r="AC110" s="244">
        <v>1</v>
      </c>
    </row>
    <row r="111" spans="1:29" ht="30" customHeight="1">
      <c r="A111" s="246" t="s">
        <v>1115</v>
      </c>
      <c r="B111" s="246" t="s">
        <v>1320</v>
      </c>
      <c r="C111" s="246" t="s">
        <v>1312</v>
      </c>
      <c r="D111" s="246" t="s">
        <v>1321</v>
      </c>
      <c r="E111" s="246" t="s">
        <v>21</v>
      </c>
      <c r="F111" s="252">
        <v>44</v>
      </c>
      <c r="G111" s="247"/>
      <c r="H111" s="247"/>
      <c r="I111" s="247"/>
      <c r="J111" s="247"/>
      <c r="K111" s="247"/>
      <c r="L111" s="247"/>
      <c r="M111" s="247"/>
      <c r="N111" s="247"/>
      <c r="O111" s="246" t="s">
        <v>1036</v>
      </c>
      <c r="T111" s="244">
        <v>0</v>
      </c>
      <c r="AC111" s="244">
        <v>1</v>
      </c>
    </row>
    <row r="112" spans="1:29" ht="30" customHeight="1">
      <c r="A112" s="246" t="s">
        <v>1115</v>
      </c>
      <c r="B112" s="246" t="s">
        <v>1322</v>
      </c>
      <c r="C112" s="246" t="s">
        <v>1312</v>
      </c>
      <c r="D112" s="246" t="s">
        <v>1323</v>
      </c>
      <c r="E112" s="246" t="s">
        <v>21</v>
      </c>
      <c r="F112" s="252">
        <v>43</v>
      </c>
      <c r="G112" s="247"/>
      <c r="H112" s="247"/>
      <c r="I112" s="247"/>
      <c r="J112" s="247"/>
      <c r="K112" s="247"/>
      <c r="L112" s="247"/>
      <c r="M112" s="247"/>
      <c r="N112" s="247"/>
      <c r="O112" s="246" t="s">
        <v>1036</v>
      </c>
      <c r="T112" s="244">
        <v>0</v>
      </c>
      <c r="AC112" s="244">
        <v>1</v>
      </c>
    </row>
    <row r="113" spans="1:29" ht="30" customHeight="1">
      <c r="A113" s="246" t="s">
        <v>1115</v>
      </c>
      <c r="B113" s="246" t="s">
        <v>1324</v>
      </c>
      <c r="C113" s="246" t="s">
        <v>1312</v>
      </c>
      <c r="D113" s="246" t="s">
        <v>1325</v>
      </c>
      <c r="E113" s="246" t="s">
        <v>21</v>
      </c>
      <c r="F113" s="252">
        <v>1</v>
      </c>
      <c r="G113" s="247"/>
      <c r="H113" s="247"/>
      <c r="I113" s="247"/>
      <c r="J113" s="247"/>
      <c r="K113" s="247"/>
      <c r="L113" s="247"/>
      <c r="M113" s="247"/>
      <c r="N113" s="247"/>
      <c r="O113" s="246" t="s">
        <v>1036</v>
      </c>
      <c r="T113" s="244">
        <v>0</v>
      </c>
      <c r="AC113" s="244">
        <v>1</v>
      </c>
    </row>
    <row r="114" spans="1:29" ht="30" customHeight="1">
      <c r="A114" s="246" t="s">
        <v>1115</v>
      </c>
      <c r="B114" s="246" t="s">
        <v>1326</v>
      </c>
      <c r="C114" s="246" t="s">
        <v>1312</v>
      </c>
      <c r="D114" s="246" t="s">
        <v>1327</v>
      </c>
      <c r="E114" s="246" t="s">
        <v>21</v>
      </c>
      <c r="F114" s="252">
        <v>20</v>
      </c>
      <c r="G114" s="247"/>
      <c r="H114" s="247"/>
      <c r="I114" s="247"/>
      <c r="J114" s="247"/>
      <c r="K114" s="247"/>
      <c r="L114" s="247"/>
      <c r="M114" s="247"/>
      <c r="N114" s="247"/>
      <c r="O114" s="246" t="s">
        <v>1036</v>
      </c>
      <c r="T114" s="244">
        <v>0</v>
      </c>
      <c r="AC114" s="244">
        <v>1</v>
      </c>
    </row>
    <row r="115" spans="1:29" ht="30" customHeight="1">
      <c r="A115" s="246" t="s">
        <v>1115</v>
      </c>
      <c r="B115" s="246" t="s">
        <v>1328</v>
      </c>
      <c r="C115" s="246" t="s">
        <v>1312</v>
      </c>
      <c r="D115" s="246" t="s">
        <v>1329</v>
      </c>
      <c r="E115" s="246" t="s">
        <v>21</v>
      </c>
      <c r="F115" s="252">
        <v>25</v>
      </c>
      <c r="G115" s="247"/>
      <c r="H115" s="247"/>
      <c r="I115" s="247"/>
      <c r="J115" s="247"/>
      <c r="K115" s="247"/>
      <c r="L115" s="247"/>
      <c r="M115" s="247"/>
      <c r="N115" s="247"/>
      <c r="O115" s="246" t="s">
        <v>1036</v>
      </c>
      <c r="T115" s="244">
        <v>0</v>
      </c>
      <c r="AC115" s="244">
        <v>1</v>
      </c>
    </row>
    <row r="116" spans="1:29" ht="30" customHeight="1">
      <c r="A116" s="246" t="s">
        <v>1115</v>
      </c>
      <c r="B116" s="246" t="s">
        <v>1330</v>
      </c>
      <c r="C116" s="246" t="s">
        <v>1312</v>
      </c>
      <c r="D116" s="246" t="s">
        <v>1331</v>
      </c>
      <c r="E116" s="246" t="s">
        <v>21</v>
      </c>
      <c r="F116" s="252">
        <v>10</v>
      </c>
      <c r="G116" s="247"/>
      <c r="H116" s="247"/>
      <c r="I116" s="247"/>
      <c r="J116" s="247"/>
      <c r="K116" s="247"/>
      <c r="L116" s="247"/>
      <c r="M116" s="247"/>
      <c r="N116" s="247"/>
      <c r="O116" s="246" t="s">
        <v>1036</v>
      </c>
      <c r="T116" s="244">
        <v>0</v>
      </c>
      <c r="AC116" s="244">
        <v>1</v>
      </c>
    </row>
    <row r="117" spans="1:29" ht="30" customHeight="1">
      <c r="A117" s="246" t="s">
        <v>1115</v>
      </c>
      <c r="B117" s="246" t="s">
        <v>1332</v>
      </c>
      <c r="C117" s="246" t="s">
        <v>1312</v>
      </c>
      <c r="D117" s="246" t="s">
        <v>1333</v>
      </c>
      <c r="E117" s="246" t="s">
        <v>21</v>
      </c>
      <c r="F117" s="252">
        <v>30</v>
      </c>
      <c r="G117" s="247"/>
      <c r="H117" s="247"/>
      <c r="I117" s="247"/>
      <c r="J117" s="247"/>
      <c r="K117" s="247"/>
      <c r="L117" s="247"/>
      <c r="M117" s="247"/>
      <c r="N117" s="247"/>
      <c r="O117" s="246" t="s">
        <v>1036</v>
      </c>
      <c r="T117" s="244">
        <v>0</v>
      </c>
      <c r="AC117" s="244">
        <v>1</v>
      </c>
    </row>
    <row r="118" spans="1:29" ht="30" customHeight="1">
      <c r="A118" s="246" t="s">
        <v>1115</v>
      </c>
      <c r="B118" s="246" t="s">
        <v>1334</v>
      </c>
      <c r="C118" s="246" t="s">
        <v>1312</v>
      </c>
      <c r="D118" s="246" t="s">
        <v>1335</v>
      </c>
      <c r="E118" s="246" t="s">
        <v>21</v>
      </c>
      <c r="F118" s="252">
        <v>7</v>
      </c>
      <c r="G118" s="247"/>
      <c r="H118" s="247"/>
      <c r="I118" s="247"/>
      <c r="J118" s="247"/>
      <c r="K118" s="247"/>
      <c r="L118" s="247"/>
      <c r="M118" s="247"/>
      <c r="N118" s="247"/>
      <c r="O118" s="246" t="s">
        <v>1036</v>
      </c>
      <c r="T118" s="244">
        <v>0</v>
      </c>
      <c r="AC118" s="244">
        <v>1</v>
      </c>
    </row>
    <row r="119" spans="1:29" ht="30" customHeight="1">
      <c r="A119" s="246" t="s">
        <v>1115</v>
      </c>
      <c r="B119" s="246" t="s">
        <v>1336</v>
      </c>
      <c r="C119" s="246" t="s">
        <v>1312</v>
      </c>
      <c r="D119" s="246" t="s">
        <v>1337</v>
      </c>
      <c r="E119" s="246" t="s">
        <v>21</v>
      </c>
      <c r="F119" s="252">
        <v>2</v>
      </c>
      <c r="G119" s="247"/>
      <c r="H119" s="247"/>
      <c r="I119" s="247"/>
      <c r="J119" s="247"/>
      <c r="K119" s="247"/>
      <c r="L119" s="247"/>
      <c r="M119" s="247"/>
      <c r="N119" s="247"/>
      <c r="O119" s="246" t="s">
        <v>1036</v>
      </c>
      <c r="T119" s="244">
        <v>0</v>
      </c>
      <c r="AC119" s="244">
        <v>1</v>
      </c>
    </row>
    <row r="120" spans="1:29" ht="30" customHeight="1">
      <c r="A120" s="246" t="s">
        <v>1115</v>
      </c>
      <c r="B120" s="246" t="s">
        <v>1338</v>
      </c>
      <c r="C120" s="246" t="s">
        <v>1312</v>
      </c>
      <c r="D120" s="246" t="s">
        <v>1339</v>
      </c>
      <c r="E120" s="246" t="s">
        <v>21</v>
      </c>
      <c r="F120" s="252">
        <v>6</v>
      </c>
      <c r="G120" s="247"/>
      <c r="H120" s="247"/>
      <c r="I120" s="247"/>
      <c r="J120" s="247"/>
      <c r="K120" s="247"/>
      <c r="L120" s="247"/>
      <c r="M120" s="247"/>
      <c r="N120" s="247"/>
      <c r="O120" s="246" t="s">
        <v>1036</v>
      </c>
      <c r="T120" s="244">
        <v>0</v>
      </c>
      <c r="AC120" s="244">
        <v>1</v>
      </c>
    </row>
    <row r="121" spans="1:29" ht="30" customHeight="1">
      <c r="A121" s="246" t="s">
        <v>1115</v>
      </c>
      <c r="B121" s="246" t="s">
        <v>1340</v>
      </c>
      <c r="C121" s="246" t="s">
        <v>1312</v>
      </c>
      <c r="D121" s="246" t="s">
        <v>1341</v>
      </c>
      <c r="E121" s="246" t="s">
        <v>21</v>
      </c>
      <c r="F121" s="252">
        <v>2</v>
      </c>
      <c r="G121" s="247"/>
      <c r="H121" s="247"/>
      <c r="I121" s="247"/>
      <c r="J121" s="247"/>
      <c r="K121" s="247"/>
      <c r="L121" s="247"/>
      <c r="M121" s="247"/>
      <c r="N121" s="247"/>
      <c r="O121" s="246" t="s">
        <v>1036</v>
      </c>
      <c r="T121" s="244">
        <v>0</v>
      </c>
      <c r="AC121" s="244">
        <v>1</v>
      </c>
    </row>
    <row r="122" spans="1:29" ht="30" customHeight="1">
      <c r="A122" s="246" t="s">
        <v>1115</v>
      </c>
      <c r="B122" s="246" t="s">
        <v>1342</v>
      </c>
      <c r="C122" s="246" t="s">
        <v>1312</v>
      </c>
      <c r="D122" s="246" t="s">
        <v>1343</v>
      </c>
      <c r="E122" s="246" t="s">
        <v>21</v>
      </c>
      <c r="F122" s="252">
        <v>4</v>
      </c>
      <c r="G122" s="247"/>
      <c r="H122" s="247"/>
      <c r="I122" s="247"/>
      <c r="J122" s="247"/>
      <c r="K122" s="247"/>
      <c r="L122" s="247"/>
      <c r="M122" s="247"/>
      <c r="N122" s="247"/>
      <c r="O122" s="246" t="s">
        <v>1036</v>
      </c>
      <c r="T122" s="244">
        <v>0</v>
      </c>
      <c r="AC122" s="244">
        <v>1</v>
      </c>
    </row>
    <row r="123" spans="1:29" ht="30" customHeight="1">
      <c r="A123" s="246" t="s">
        <v>1115</v>
      </c>
      <c r="B123" s="246" t="s">
        <v>1344</v>
      </c>
      <c r="C123" s="246" t="s">
        <v>1312</v>
      </c>
      <c r="D123" s="246" t="s">
        <v>1345</v>
      </c>
      <c r="E123" s="246" t="s">
        <v>21</v>
      </c>
      <c r="F123" s="252">
        <v>1</v>
      </c>
      <c r="G123" s="247"/>
      <c r="H123" s="247"/>
      <c r="I123" s="247"/>
      <c r="J123" s="247"/>
      <c r="K123" s="247"/>
      <c r="L123" s="247"/>
      <c r="M123" s="247"/>
      <c r="N123" s="247"/>
      <c r="O123" s="246" t="s">
        <v>1036</v>
      </c>
      <c r="T123" s="244">
        <v>0</v>
      </c>
      <c r="AC123" s="244">
        <v>1</v>
      </c>
    </row>
    <row r="124" spans="1:29" ht="30" customHeight="1">
      <c r="A124" s="246" t="s">
        <v>1115</v>
      </c>
      <c r="B124" s="246" t="s">
        <v>1346</v>
      </c>
      <c r="C124" s="246" t="s">
        <v>1312</v>
      </c>
      <c r="D124" s="246" t="s">
        <v>1347</v>
      </c>
      <c r="E124" s="246" t="s">
        <v>21</v>
      </c>
      <c r="F124" s="252">
        <v>8</v>
      </c>
      <c r="G124" s="247"/>
      <c r="H124" s="247"/>
      <c r="I124" s="247"/>
      <c r="J124" s="247"/>
      <c r="K124" s="247"/>
      <c r="L124" s="247"/>
      <c r="M124" s="247"/>
      <c r="N124" s="247"/>
      <c r="O124" s="246" t="s">
        <v>1036</v>
      </c>
      <c r="T124" s="244">
        <v>0</v>
      </c>
      <c r="AC124" s="244">
        <v>1</v>
      </c>
    </row>
    <row r="125" spans="1:29" ht="30" customHeight="1">
      <c r="A125" s="246" t="s">
        <v>1115</v>
      </c>
      <c r="B125" s="246" t="s">
        <v>1348</v>
      </c>
      <c r="C125" s="246" t="s">
        <v>1312</v>
      </c>
      <c r="D125" s="246" t="s">
        <v>1349</v>
      </c>
      <c r="E125" s="246" t="s">
        <v>21</v>
      </c>
      <c r="F125" s="252">
        <v>3</v>
      </c>
      <c r="G125" s="247"/>
      <c r="H125" s="247"/>
      <c r="I125" s="247"/>
      <c r="J125" s="247"/>
      <c r="K125" s="247"/>
      <c r="L125" s="247"/>
      <c r="M125" s="247"/>
      <c r="N125" s="247"/>
      <c r="O125" s="246" t="s">
        <v>1036</v>
      </c>
      <c r="T125" s="244">
        <v>0</v>
      </c>
      <c r="AC125" s="244">
        <v>1</v>
      </c>
    </row>
    <row r="126" spans="1:29" ht="30" customHeight="1">
      <c r="A126" s="246" t="s">
        <v>1115</v>
      </c>
      <c r="B126" s="246" t="s">
        <v>1350</v>
      </c>
      <c r="C126" s="246" t="s">
        <v>1312</v>
      </c>
      <c r="D126" s="246" t="s">
        <v>1351</v>
      </c>
      <c r="E126" s="246" t="s">
        <v>21</v>
      </c>
      <c r="F126" s="252">
        <v>19</v>
      </c>
      <c r="G126" s="247"/>
      <c r="H126" s="247"/>
      <c r="I126" s="247"/>
      <c r="J126" s="247"/>
      <c r="K126" s="247"/>
      <c r="L126" s="247"/>
      <c r="M126" s="247"/>
      <c r="N126" s="247"/>
      <c r="O126" s="246" t="s">
        <v>1036</v>
      </c>
      <c r="T126" s="244">
        <v>0</v>
      </c>
      <c r="AC126" s="244">
        <v>1</v>
      </c>
    </row>
    <row r="127" spans="1:29" ht="30" customHeight="1">
      <c r="A127" s="246" t="s">
        <v>1115</v>
      </c>
      <c r="B127" s="246" t="s">
        <v>1352</v>
      </c>
      <c r="C127" s="246" t="s">
        <v>1312</v>
      </c>
      <c r="D127" s="246" t="s">
        <v>1353</v>
      </c>
      <c r="E127" s="246" t="s">
        <v>21</v>
      </c>
      <c r="F127" s="252">
        <v>13</v>
      </c>
      <c r="G127" s="247"/>
      <c r="H127" s="247"/>
      <c r="I127" s="247"/>
      <c r="J127" s="247"/>
      <c r="K127" s="247"/>
      <c r="L127" s="247"/>
      <c r="M127" s="247"/>
      <c r="N127" s="247"/>
      <c r="O127" s="246" t="s">
        <v>1036</v>
      </c>
      <c r="T127" s="244">
        <v>0</v>
      </c>
      <c r="AC127" s="244">
        <v>1</v>
      </c>
    </row>
    <row r="128" spans="1:29" ht="30" customHeight="1">
      <c r="A128" s="246" t="s">
        <v>1115</v>
      </c>
      <c r="B128" s="246" t="s">
        <v>1354</v>
      </c>
      <c r="C128" s="246" t="s">
        <v>1355</v>
      </c>
      <c r="D128" s="246" t="s">
        <v>1306</v>
      </c>
      <c r="E128" s="246" t="s">
        <v>21</v>
      </c>
      <c r="F128" s="252">
        <v>8</v>
      </c>
      <c r="G128" s="247"/>
      <c r="H128" s="247"/>
      <c r="I128" s="247"/>
      <c r="J128" s="247"/>
      <c r="K128" s="247"/>
      <c r="L128" s="247"/>
      <c r="M128" s="247"/>
      <c r="N128" s="247"/>
      <c r="O128" s="246" t="s">
        <v>1036</v>
      </c>
      <c r="T128" s="244">
        <v>0</v>
      </c>
      <c r="AC128" s="244">
        <v>1</v>
      </c>
    </row>
    <row r="129" spans="1:29" ht="30" customHeight="1">
      <c r="A129" s="246" t="s">
        <v>1115</v>
      </c>
      <c r="B129" s="246" t="s">
        <v>1356</v>
      </c>
      <c r="C129" s="246" t="s">
        <v>1312</v>
      </c>
      <c r="D129" s="246" t="s">
        <v>1357</v>
      </c>
      <c r="E129" s="246" t="s">
        <v>21</v>
      </c>
      <c r="F129" s="252">
        <v>20</v>
      </c>
      <c r="G129" s="247"/>
      <c r="H129" s="247"/>
      <c r="I129" s="247"/>
      <c r="J129" s="247"/>
      <c r="K129" s="247"/>
      <c r="L129" s="247"/>
      <c r="M129" s="247"/>
      <c r="N129" s="247"/>
      <c r="O129" s="246" t="s">
        <v>1036</v>
      </c>
      <c r="T129" s="244">
        <v>0</v>
      </c>
      <c r="AC129" s="244">
        <v>1</v>
      </c>
    </row>
    <row r="130" spans="1:29" ht="30" customHeight="1">
      <c r="A130" s="246" t="s">
        <v>1115</v>
      </c>
      <c r="B130" s="246" t="s">
        <v>1358</v>
      </c>
      <c r="C130" s="246" t="s">
        <v>1312</v>
      </c>
      <c r="D130" s="246" t="s">
        <v>1359</v>
      </c>
      <c r="E130" s="246" t="s">
        <v>21</v>
      </c>
      <c r="F130" s="252">
        <v>3</v>
      </c>
      <c r="G130" s="247"/>
      <c r="H130" s="247"/>
      <c r="I130" s="247"/>
      <c r="J130" s="247"/>
      <c r="K130" s="247"/>
      <c r="L130" s="247"/>
      <c r="M130" s="247"/>
      <c r="N130" s="247"/>
      <c r="O130" s="246" t="s">
        <v>1036</v>
      </c>
      <c r="T130" s="244">
        <v>0</v>
      </c>
      <c r="AC130" s="244">
        <v>1</v>
      </c>
    </row>
    <row r="131" spans="1:29" ht="30" customHeight="1">
      <c r="A131" s="246" t="s">
        <v>1115</v>
      </c>
      <c r="B131" s="246" t="s">
        <v>1360</v>
      </c>
      <c r="C131" s="246" t="s">
        <v>1312</v>
      </c>
      <c r="D131" s="246" t="s">
        <v>1361</v>
      </c>
      <c r="E131" s="246" t="s">
        <v>21</v>
      </c>
      <c r="F131" s="252">
        <v>10</v>
      </c>
      <c r="G131" s="247"/>
      <c r="H131" s="247"/>
      <c r="I131" s="247"/>
      <c r="J131" s="247"/>
      <c r="K131" s="247"/>
      <c r="L131" s="247"/>
      <c r="M131" s="247"/>
      <c r="N131" s="247"/>
      <c r="O131" s="246" t="s">
        <v>1036</v>
      </c>
      <c r="T131" s="244">
        <v>0</v>
      </c>
      <c r="AC131" s="244">
        <v>1</v>
      </c>
    </row>
    <row r="132" spans="1:29" ht="30" customHeight="1">
      <c r="A132" s="246" t="s">
        <v>1115</v>
      </c>
      <c r="B132" s="246" t="s">
        <v>1362</v>
      </c>
      <c r="C132" s="246" t="s">
        <v>1312</v>
      </c>
      <c r="D132" s="246" t="s">
        <v>1363</v>
      </c>
      <c r="E132" s="246" t="s">
        <v>21</v>
      </c>
      <c r="F132" s="252">
        <v>2</v>
      </c>
      <c r="G132" s="247"/>
      <c r="H132" s="247"/>
      <c r="I132" s="247"/>
      <c r="J132" s="247"/>
      <c r="K132" s="247"/>
      <c r="L132" s="247"/>
      <c r="M132" s="247"/>
      <c r="N132" s="247"/>
      <c r="O132" s="246" t="s">
        <v>1036</v>
      </c>
      <c r="T132" s="244">
        <v>0</v>
      </c>
      <c r="AC132" s="244">
        <v>1</v>
      </c>
    </row>
    <row r="133" spans="1:29" ht="30" customHeight="1">
      <c r="A133" s="246" t="s">
        <v>1115</v>
      </c>
      <c r="B133" s="246" t="s">
        <v>1364</v>
      </c>
      <c r="C133" s="246" t="s">
        <v>1312</v>
      </c>
      <c r="D133" s="246" t="s">
        <v>1365</v>
      </c>
      <c r="E133" s="246" t="s">
        <v>21</v>
      </c>
      <c r="F133" s="252">
        <v>1</v>
      </c>
      <c r="G133" s="247"/>
      <c r="H133" s="247"/>
      <c r="I133" s="247"/>
      <c r="J133" s="247"/>
      <c r="K133" s="247"/>
      <c r="L133" s="247"/>
      <c r="M133" s="247"/>
      <c r="N133" s="247"/>
      <c r="O133" s="246" t="s">
        <v>1036</v>
      </c>
      <c r="T133" s="244">
        <v>0</v>
      </c>
      <c r="AC133" s="244">
        <v>1</v>
      </c>
    </row>
    <row r="134" spans="1:29" ht="30" customHeight="1">
      <c r="A134" s="246" t="s">
        <v>1115</v>
      </c>
      <c r="B134" s="246" t="s">
        <v>1366</v>
      </c>
      <c r="C134" s="246" t="s">
        <v>1367</v>
      </c>
      <c r="D134" s="246" t="s">
        <v>1294</v>
      </c>
      <c r="E134" s="246" t="s">
        <v>25</v>
      </c>
      <c r="F134" s="252">
        <v>74</v>
      </c>
      <c r="G134" s="247"/>
      <c r="H134" s="247"/>
      <c r="I134" s="247"/>
      <c r="J134" s="247"/>
      <c r="K134" s="247"/>
      <c r="L134" s="247"/>
      <c r="M134" s="247"/>
      <c r="N134" s="247"/>
      <c r="O134" s="246" t="s">
        <v>1036</v>
      </c>
      <c r="T134" s="244">
        <v>0</v>
      </c>
      <c r="AC134" s="244">
        <v>1</v>
      </c>
    </row>
    <row r="135" spans="1:29" ht="30" customHeight="1">
      <c r="A135" s="246" t="s">
        <v>1115</v>
      </c>
      <c r="B135" s="246" t="s">
        <v>1368</v>
      </c>
      <c r="C135" s="246" t="s">
        <v>1367</v>
      </c>
      <c r="D135" s="246" t="s">
        <v>1369</v>
      </c>
      <c r="E135" s="246" t="s">
        <v>25</v>
      </c>
      <c r="F135" s="252">
        <v>41</v>
      </c>
      <c r="G135" s="247"/>
      <c r="H135" s="247"/>
      <c r="I135" s="247"/>
      <c r="J135" s="247"/>
      <c r="K135" s="247"/>
      <c r="L135" s="247"/>
      <c r="M135" s="247"/>
      <c r="N135" s="247"/>
      <c r="O135" s="246" t="s">
        <v>1036</v>
      </c>
      <c r="T135" s="244">
        <v>0</v>
      </c>
      <c r="AC135" s="244">
        <v>1</v>
      </c>
    </row>
    <row r="136" spans="1:29" ht="30" customHeight="1">
      <c r="A136" s="246" t="s">
        <v>1115</v>
      </c>
      <c r="B136" s="246" t="s">
        <v>1370</v>
      </c>
      <c r="C136" s="246" t="s">
        <v>1367</v>
      </c>
      <c r="D136" s="246" t="s">
        <v>1308</v>
      </c>
      <c r="E136" s="246" t="s">
        <v>25</v>
      </c>
      <c r="F136" s="252">
        <v>44</v>
      </c>
      <c r="G136" s="247"/>
      <c r="H136" s="247"/>
      <c r="I136" s="247"/>
      <c r="J136" s="247"/>
      <c r="K136" s="247"/>
      <c r="L136" s="247"/>
      <c r="M136" s="247"/>
      <c r="N136" s="247"/>
      <c r="O136" s="246" t="s">
        <v>1036</v>
      </c>
      <c r="T136" s="244">
        <v>0</v>
      </c>
      <c r="AC136" s="244">
        <v>1</v>
      </c>
    </row>
    <row r="137" spans="1:29" ht="30" customHeight="1">
      <c r="A137" s="246" t="s">
        <v>1115</v>
      </c>
      <c r="B137" s="246" t="s">
        <v>1371</v>
      </c>
      <c r="C137" s="246" t="s">
        <v>1296</v>
      </c>
      <c r="D137" s="246" t="s">
        <v>1372</v>
      </c>
      <c r="E137" s="246" t="s">
        <v>25</v>
      </c>
      <c r="F137" s="252">
        <v>30</v>
      </c>
      <c r="G137" s="247"/>
      <c r="H137" s="247"/>
      <c r="I137" s="247"/>
      <c r="J137" s="247"/>
      <c r="K137" s="247"/>
      <c r="L137" s="247"/>
      <c r="M137" s="247"/>
      <c r="N137" s="247"/>
      <c r="O137" s="246" t="s">
        <v>1036</v>
      </c>
      <c r="T137" s="244">
        <v>0</v>
      </c>
      <c r="AC137" s="244">
        <v>1</v>
      </c>
    </row>
    <row r="138" spans="1:29" ht="30" customHeight="1">
      <c r="A138" s="246" t="s">
        <v>1115</v>
      </c>
      <c r="B138" s="246" t="s">
        <v>1373</v>
      </c>
      <c r="C138" s="246" t="s">
        <v>1296</v>
      </c>
      <c r="D138" s="246" t="s">
        <v>1308</v>
      </c>
      <c r="E138" s="246" t="s">
        <v>25</v>
      </c>
      <c r="F138" s="252">
        <v>9</v>
      </c>
      <c r="G138" s="247"/>
      <c r="H138" s="247"/>
      <c r="I138" s="247"/>
      <c r="J138" s="247"/>
      <c r="K138" s="247"/>
      <c r="L138" s="247"/>
      <c r="M138" s="247"/>
      <c r="N138" s="247"/>
      <c r="O138" s="246" t="s">
        <v>1036</v>
      </c>
      <c r="T138" s="244">
        <v>0</v>
      </c>
      <c r="AC138" s="244">
        <v>1</v>
      </c>
    </row>
    <row r="139" spans="1:29" ht="30" customHeight="1">
      <c r="A139" s="246" t="s">
        <v>1115</v>
      </c>
      <c r="B139" s="246" t="s">
        <v>1374</v>
      </c>
      <c r="C139" s="246" t="s">
        <v>1296</v>
      </c>
      <c r="D139" s="246" t="s">
        <v>1375</v>
      </c>
      <c r="E139" s="246" t="s">
        <v>25</v>
      </c>
      <c r="F139" s="252">
        <v>20</v>
      </c>
      <c r="G139" s="247"/>
      <c r="H139" s="247"/>
      <c r="I139" s="247"/>
      <c r="J139" s="247"/>
      <c r="K139" s="247"/>
      <c r="L139" s="247"/>
      <c r="M139" s="247"/>
      <c r="N139" s="247"/>
      <c r="O139" s="246" t="s">
        <v>1036</v>
      </c>
      <c r="T139" s="244">
        <v>0</v>
      </c>
      <c r="AC139" s="244">
        <v>1</v>
      </c>
    </row>
    <row r="140" spans="1:29" ht="30" customHeight="1">
      <c r="A140" s="246" t="s">
        <v>1115</v>
      </c>
      <c r="B140" s="246" t="s">
        <v>1376</v>
      </c>
      <c r="C140" s="246" t="s">
        <v>1300</v>
      </c>
      <c r="D140" s="246" t="s">
        <v>1372</v>
      </c>
      <c r="E140" s="246" t="s">
        <v>25</v>
      </c>
      <c r="F140" s="252">
        <v>1</v>
      </c>
      <c r="G140" s="247"/>
      <c r="H140" s="247"/>
      <c r="I140" s="247"/>
      <c r="J140" s="247"/>
      <c r="K140" s="247"/>
      <c r="L140" s="247"/>
      <c r="M140" s="247"/>
      <c r="N140" s="247"/>
      <c r="O140" s="246" t="s">
        <v>1036</v>
      </c>
      <c r="T140" s="244">
        <v>0</v>
      </c>
      <c r="AC140" s="244">
        <v>1</v>
      </c>
    </row>
    <row r="141" spans="1:29" ht="30" customHeight="1">
      <c r="A141" s="246" t="s">
        <v>1115</v>
      </c>
      <c r="B141" s="246" t="s">
        <v>1377</v>
      </c>
      <c r="C141" s="246" t="s">
        <v>1300</v>
      </c>
      <c r="D141" s="246" t="s">
        <v>1308</v>
      </c>
      <c r="E141" s="246" t="s">
        <v>25</v>
      </c>
      <c r="F141" s="252">
        <v>1</v>
      </c>
      <c r="G141" s="247"/>
      <c r="H141" s="247"/>
      <c r="I141" s="247"/>
      <c r="J141" s="247"/>
      <c r="K141" s="247"/>
      <c r="L141" s="247"/>
      <c r="M141" s="247"/>
      <c r="N141" s="247"/>
      <c r="O141" s="246" t="s">
        <v>1036</v>
      </c>
      <c r="T141" s="244">
        <v>0</v>
      </c>
      <c r="AC141" s="244">
        <v>1</v>
      </c>
    </row>
    <row r="142" spans="1:29" ht="30" customHeight="1">
      <c r="A142" s="246" t="s">
        <v>1115</v>
      </c>
      <c r="B142" s="246" t="s">
        <v>1378</v>
      </c>
      <c r="C142" s="246" t="s">
        <v>1300</v>
      </c>
      <c r="D142" s="246" t="s">
        <v>1375</v>
      </c>
      <c r="E142" s="246" t="s">
        <v>25</v>
      </c>
      <c r="F142" s="252">
        <v>1</v>
      </c>
      <c r="G142" s="247"/>
      <c r="H142" s="247"/>
      <c r="I142" s="247"/>
      <c r="J142" s="247"/>
      <c r="K142" s="247"/>
      <c r="L142" s="247"/>
      <c r="M142" s="247"/>
      <c r="N142" s="247"/>
      <c r="O142" s="246" t="s">
        <v>1036</v>
      </c>
      <c r="T142" s="244">
        <v>0</v>
      </c>
      <c r="AC142" s="244">
        <v>1</v>
      </c>
    </row>
    <row r="143" spans="1:29" ht="30" customHeight="1">
      <c r="A143" s="246" t="s">
        <v>1115</v>
      </c>
      <c r="B143" s="246" t="s">
        <v>1379</v>
      </c>
      <c r="C143" s="246" t="s">
        <v>1380</v>
      </c>
      <c r="D143" s="246" t="s">
        <v>1294</v>
      </c>
      <c r="E143" s="246" t="s">
        <v>25</v>
      </c>
      <c r="F143" s="252">
        <v>1</v>
      </c>
      <c r="G143" s="247"/>
      <c r="H143" s="247"/>
      <c r="I143" s="247"/>
      <c r="J143" s="247"/>
      <c r="K143" s="247"/>
      <c r="L143" s="247"/>
      <c r="M143" s="247"/>
      <c r="N143" s="247"/>
      <c r="O143" s="246" t="s">
        <v>1036</v>
      </c>
      <c r="T143" s="244">
        <v>0</v>
      </c>
      <c r="AC143" s="244">
        <v>1</v>
      </c>
    </row>
    <row r="144" spans="1:29" ht="30" customHeight="1">
      <c r="A144" s="246" t="s">
        <v>1115</v>
      </c>
      <c r="B144" s="246" t="s">
        <v>1381</v>
      </c>
      <c r="C144" s="246" t="s">
        <v>1380</v>
      </c>
      <c r="D144" s="246" t="s">
        <v>1369</v>
      </c>
      <c r="E144" s="246" t="s">
        <v>25</v>
      </c>
      <c r="F144" s="252">
        <v>1</v>
      </c>
      <c r="G144" s="247"/>
      <c r="H144" s="247"/>
      <c r="I144" s="247"/>
      <c r="J144" s="247"/>
      <c r="K144" s="247"/>
      <c r="L144" s="247"/>
      <c r="M144" s="247"/>
      <c r="N144" s="247"/>
      <c r="O144" s="246" t="s">
        <v>1036</v>
      </c>
      <c r="T144" s="244">
        <v>0</v>
      </c>
      <c r="AC144" s="244">
        <v>1</v>
      </c>
    </row>
    <row r="145" spans="1:29" ht="30" customHeight="1">
      <c r="A145" s="246" t="s">
        <v>1115</v>
      </c>
      <c r="B145" s="246" t="s">
        <v>1382</v>
      </c>
      <c r="C145" s="246" t="s">
        <v>1380</v>
      </c>
      <c r="D145" s="246" t="s">
        <v>1308</v>
      </c>
      <c r="E145" s="246" t="s">
        <v>25</v>
      </c>
      <c r="F145" s="252">
        <v>1</v>
      </c>
      <c r="G145" s="247"/>
      <c r="H145" s="247"/>
      <c r="I145" s="247"/>
      <c r="J145" s="247"/>
      <c r="K145" s="247"/>
      <c r="L145" s="247"/>
      <c r="M145" s="247"/>
      <c r="N145" s="247"/>
      <c r="O145" s="246" t="s">
        <v>1036</v>
      </c>
      <c r="T145" s="244">
        <v>0</v>
      </c>
      <c r="AC145" s="244">
        <v>1</v>
      </c>
    </row>
    <row r="146" spans="1:29" ht="30" customHeight="1">
      <c r="A146" s="247"/>
      <c r="B146" s="247"/>
      <c r="C146" s="247"/>
      <c r="D146" s="247"/>
      <c r="E146" s="247"/>
      <c r="F146" s="252"/>
      <c r="G146" s="247"/>
      <c r="H146" s="247"/>
      <c r="I146" s="247"/>
      <c r="J146" s="247"/>
      <c r="K146" s="247"/>
      <c r="L146" s="247"/>
      <c r="M146" s="247"/>
      <c r="N146" s="247"/>
      <c r="O146" s="247"/>
    </row>
    <row r="147" spans="1:29" ht="30" customHeight="1">
      <c r="A147" s="247"/>
      <c r="B147" s="247"/>
      <c r="C147" s="247"/>
      <c r="D147" s="247"/>
      <c r="E147" s="247"/>
      <c r="F147" s="252"/>
      <c r="G147" s="247"/>
      <c r="H147" s="247"/>
      <c r="I147" s="247"/>
      <c r="J147" s="247"/>
      <c r="K147" s="247"/>
      <c r="L147" s="247"/>
      <c r="M147" s="247"/>
      <c r="N147" s="247"/>
      <c r="O147" s="247"/>
    </row>
    <row r="148" spans="1:29" ht="30" customHeight="1">
      <c r="A148" s="247"/>
      <c r="B148" s="247"/>
      <c r="C148" s="247"/>
      <c r="D148" s="247"/>
      <c r="E148" s="247"/>
      <c r="F148" s="252"/>
      <c r="G148" s="247"/>
      <c r="H148" s="247"/>
      <c r="I148" s="247"/>
      <c r="J148" s="247"/>
      <c r="K148" s="247"/>
      <c r="L148" s="247"/>
      <c r="M148" s="247"/>
      <c r="N148" s="247"/>
      <c r="O148" s="247"/>
    </row>
    <row r="149" spans="1:29" ht="30" customHeight="1">
      <c r="A149" s="247"/>
      <c r="B149" s="247"/>
      <c r="C149" s="247"/>
      <c r="D149" s="247"/>
      <c r="E149" s="247"/>
      <c r="F149" s="252"/>
      <c r="G149" s="247"/>
      <c r="H149" s="247"/>
      <c r="I149" s="247"/>
      <c r="J149" s="247"/>
      <c r="K149" s="247"/>
      <c r="L149" s="247"/>
      <c r="M149" s="247"/>
      <c r="N149" s="247"/>
      <c r="O149" s="247"/>
    </row>
    <row r="150" spans="1:29" ht="30" customHeight="1">
      <c r="A150" s="247"/>
      <c r="B150" s="247"/>
      <c r="C150" s="247"/>
      <c r="D150" s="247"/>
      <c r="E150" s="247"/>
      <c r="F150" s="252"/>
      <c r="G150" s="247"/>
      <c r="H150" s="247"/>
      <c r="I150" s="247"/>
      <c r="J150" s="247"/>
      <c r="K150" s="247"/>
      <c r="L150" s="247"/>
      <c r="M150" s="247"/>
      <c r="N150" s="247"/>
      <c r="O150" s="247"/>
    </row>
    <row r="151" spans="1:29" ht="30" customHeight="1">
      <c r="A151" s="247"/>
      <c r="B151" s="247"/>
      <c r="C151" s="247"/>
      <c r="D151" s="247"/>
      <c r="E151" s="247"/>
      <c r="F151" s="252"/>
      <c r="G151" s="247"/>
      <c r="H151" s="247"/>
      <c r="I151" s="247"/>
      <c r="J151" s="247"/>
      <c r="K151" s="247"/>
      <c r="L151" s="247"/>
      <c r="M151" s="247"/>
      <c r="N151" s="247"/>
      <c r="O151" s="247"/>
    </row>
    <row r="152" spans="1:29" ht="30" customHeight="1">
      <c r="A152" s="247"/>
      <c r="B152" s="247"/>
      <c r="C152" s="247"/>
      <c r="D152" s="247"/>
      <c r="E152" s="247"/>
      <c r="F152" s="252"/>
      <c r="G152" s="247"/>
      <c r="H152" s="247"/>
      <c r="I152" s="247"/>
      <c r="J152" s="247"/>
      <c r="K152" s="247"/>
      <c r="L152" s="247"/>
      <c r="M152" s="247"/>
      <c r="N152" s="247"/>
      <c r="O152" s="247"/>
    </row>
    <row r="153" spans="1:29" ht="30" customHeight="1">
      <c r="A153" s="247"/>
      <c r="B153" s="247"/>
      <c r="C153" s="247" t="s">
        <v>1158</v>
      </c>
      <c r="D153" s="247"/>
      <c r="E153" s="247"/>
      <c r="F153" s="252"/>
      <c r="G153" s="247"/>
      <c r="H153" s="247"/>
      <c r="I153" s="247"/>
      <c r="J153" s="247"/>
      <c r="K153" s="247"/>
      <c r="L153" s="247"/>
      <c r="M153" s="247"/>
      <c r="N153" s="247"/>
      <c r="O153" s="247"/>
    </row>
    <row r="154" spans="1:29" ht="30" customHeight="1">
      <c r="A154" s="247"/>
      <c r="B154" s="247"/>
      <c r="C154" s="250" t="s">
        <v>1116</v>
      </c>
      <c r="D154" s="250"/>
      <c r="E154" s="250"/>
      <c r="F154" s="251"/>
      <c r="G154" s="250"/>
      <c r="H154" s="250"/>
      <c r="I154" s="250"/>
      <c r="J154" s="250"/>
      <c r="K154" s="250"/>
      <c r="L154" s="250"/>
      <c r="M154" s="250"/>
      <c r="N154" s="250"/>
      <c r="O154" s="250"/>
    </row>
    <row r="155" spans="1:29" ht="30" customHeight="1">
      <c r="A155" s="246" t="s">
        <v>1117</v>
      </c>
      <c r="B155" s="246" t="s">
        <v>1383</v>
      </c>
      <c r="C155" s="246" t="s">
        <v>1384</v>
      </c>
      <c r="D155" s="246" t="s">
        <v>1385</v>
      </c>
      <c r="E155" s="246" t="s">
        <v>1386</v>
      </c>
      <c r="F155" s="252">
        <v>33</v>
      </c>
      <c r="G155" s="247"/>
      <c r="H155" s="247"/>
      <c r="I155" s="247"/>
      <c r="J155" s="247"/>
      <c r="K155" s="247"/>
      <c r="L155" s="247"/>
      <c r="M155" s="247"/>
      <c r="N155" s="247"/>
      <c r="O155" s="246" t="s">
        <v>1036</v>
      </c>
      <c r="T155" s="244">
        <v>0</v>
      </c>
      <c r="AC155" s="244">
        <v>1</v>
      </c>
    </row>
    <row r="156" spans="1:29" ht="30" customHeight="1">
      <c r="A156" s="246" t="s">
        <v>1117</v>
      </c>
      <c r="B156" s="246" t="s">
        <v>1387</v>
      </c>
      <c r="C156" s="246" t="s">
        <v>1388</v>
      </c>
      <c r="D156" s="246" t="s">
        <v>1389</v>
      </c>
      <c r="E156" s="246" t="s">
        <v>25</v>
      </c>
      <c r="F156" s="252">
        <v>2</v>
      </c>
      <c r="G156" s="247"/>
      <c r="H156" s="247"/>
      <c r="I156" s="247"/>
      <c r="J156" s="247"/>
      <c r="K156" s="247"/>
      <c r="L156" s="247"/>
      <c r="M156" s="247"/>
      <c r="N156" s="247"/>
      <c r="O156" s="246" t="s">
        <v>1036</v>
      </c>
      <c r="T156" s="244">
        <v>0</v>
      </c>
      <c r="AC156" s="244">
        <v>1</v>
      </c>
    </row>
    <row r="157" spans="1:29" ht="30" customHeight="1">
      <c r="A157" s="246" t="s">
        <v>1117</v>
      </c>
      <c r="B157" s="246" t="s">
        <v>1390</v>
      </c>
      <c r="C157" s="246" t="s">
        <v>1391</v>
      </c>
      <c r="D157" s="246" t="s">
        <v>1392</v>
      </c>
      <c r="E157" s="246" t="s">
        <v>21</v>
      </c>
      <c r="F157" s="252">
        <v>29</v>
      </c>
      <c r="G157" s="247"/>
      <c r="H157" s="247"/>
      <c r="I157" s="247"/>
      <c r="J157" s="247"/>
      <c r="K157" s="247"/>
      <c r="L157" s="247"/>
      <c r="M157" s="247"/>
      <c r="N157" s="247"/>
      <c r="O157" s="246" t="s">
        <v>1036</v>
      </c>
      <c r="T157" s="244">
        <v>0</v>
      </c>
      <c r="AC157" s="244">
        <v>1</v>
      </c>
    </row>
    <row r="158" spans="1:29" ht="30" customHeight="1">
      <c r="A158" s="246" t="s">
        <v>1117</v>
      </c>
      <c r="B158" s="246" t="s">
        <v>1393</v>
      </c>
      <c r="C158" s="246" t="s">
        <v>1394</v>
      </c>
      <c r="D158" s="246" t="s">
        <v>1395</v>
      </c>
      <c r="E158" s="246" t="s">
        <v>1162</v>
      </c>
      <c r="F158" s="252">
        <v>47</v>
      </c>
      <c r="G158" s="247"/>
      <c r="H158" s="247"/>
      <c r="I158" s="247"/>
      <c r="J158" s="247"/>
      <c r="K158" s="247"/>
      <c r="L158" s="247"/>
      <c r="M158" s="247"/>
      <c r="N158" s="247"/>
      <c r="O158" s="246" t="s">
        <v>1036</v>
      </c>
      <c r="T158" s="244">
        <v>0</v>
      </c>
      <c r="AC158" s="244">
        <v>1</v>
      </c>
    </row>
    <row r="159" spans="1:29" ht="30" customHeight="1">
      <c r="A159" s="246" t="s">
        <v>1117</v>
      </c>
      <c r="B159" s="246" t="s">
        <v>1396</v>
      </c>
      <c r="C159" s="246" t="s">
        <v>1397</v>
      </c>
      <c r="D159" s="246" t="s">
        <v>1375</v>
      </c>
      <c r="E159" s="246" t="s">
        <v>21</v>
      </c>
      <c r="F159" s="252">
        <v>56</v>
      </c>
      <c r="G159" s="247"/>
      <c r="H159" s="247"/>
      <c r="I159" s="247"/>
      <c r="J159" s="247"/>
      <c r="K159" s="247"/>
      <c r="L159" s="247"/>
      <c r="M159" s="247"/>
      <c r="N159" s="247"/>
      <c r="O159" s="246" t="s">
        <v>1036</v>
      </c>
      <c r="T159" s="244">
        <v>0</v>
      </c>
      <c r="AC159" s="244">
        <v>1</v>
      </c>
    </row>
    <row r="160" spans="1:29" ht="30" customHeight="1">
      <c r="A160" s="246" t="s">
        <v>1117</v>
      </c>
      <c r="B160" s="246" t="s">
        <v>1398</v>
      </c>
      <c r="C160" s="246" t="s">
        <v>1399</v>
      </c>
      <c r="D160" s="246" t="s">
        <v>1375</v>
      </c>
      <c r="E160" s="246" t="s">
        <v>21</v>
      </c>
      <c r="F160" s="252">
        <v>28</v>
      </c>
      <c r="G160" s="247"/>
      <c r="H160" s="247"/>
      <c r="I160" s="247"/>
      <c r="J160" s="247"/>
      <c r="K160" s="247"/>
      <c r="L160" s="247"/>
      <c r="M160" s="247"/>
      <c r="N160" s="247"/>
      <c r="O160" s="246" t="s">
        <v>1036</v>
      </c>
      <c r="T160" s="244">
        <v>0</v>
      </c>
      <c r="AC160" s="244">
        <v>1</v>
      </c>
    </row>
    <row r="161" spans="1:29" ht="30" customHeight="1">
      <c r="A161" s="246" t="s">
        <v>1117</v>
      </c>
      <c r="B161" s="246" t="s">
        <v>1400</v>
      </c>
      <c r="C161" s="246" t="s">
        <v>1401</v>
      </c>
      <c r="D161" s="246" t="s">
        <v>1375</v>
      </c>
      <c r="E161" s="246" t="s">
        <v>25</v>
      </c>
      <c r="F161" s="252">
        <v>28</v>
      </c>
      <c r="G161" s="247"/>
      <c r="H161" s="247"/>
      <c r="I161" s="247"/>
      <c r="J161" s="247"/>
      <c r="K161" s="247"/>
      <c r="L161" s="247"/>
      <c r="M161" s="247"/>
      <c r="N161" s="247"/>
      <c r="O161" s="246" t="s">
        <v>1036</v>
      </c>
      <c r="T161" s="244">
        <v>0</v>
      </c>
      <c r="AC161" s="244">
        <v>1</v>
      </c>
    </row>
    <row r="162" spans="1:29" ht="30" customHeight="1">
      <c r="A162" s="246" t="s">
        <v>1117</v>
      </c>
      <c r="B162" s="246" t="s">
        <v>1402</v>
      </c>
      <c r="C162" s="246" t="s">
        <v>1403</v>
      </c>
      <c r="D162" s="246" t="s">
        <v>1036</v>
      </c>
      <c r="E162" s="246" t="s">
        <v>21</v>
      </c>
      <c r="F162" s="252">
        <v>2</v>
      </c>
      <c r="G162" s="247"/>
      <c r="H162" s="247"/>
      <c r="I162" s="247"/>
      <c r="J162" s="247"/>
      <c r="K162" s="247"/>
      <c r="L162" s="247"/>
      <c r="M162" s="247"/>
      <c r="N162" s="247"/>
      <c r="O162" s="246" t="s">
        <v>1036</v>
      </c>
      <c r="T162" s="244">
        <v>0</v>
      </c>
      <c r="AC162" s="244">
        <v>1</v>
      </c>
    </row>
    <row r="163" spans="1:29" ht="30" customHeight="1">
      <c r="A163" s="246" t="s">
        <v>1117</v>
      </c>
      <c r="B163" s="246" t="s">
        <v>1404</v>
      </c>
      <c r="C163" s="246" t="s">
        <v>1405</v>
      </c>
      <c r="D163" s="246" t="s">
        <v>1406</v>
      </c>
      <c r="E163" s="246" t="s">
        <v>1162</v>
      </c>
      <c r="F163" s="252">
        <v>3</v>
      </c>
      <c r="G163" s="247"/>
      <c r="H163" s="247"/>
      <c r="I163" s="247"/>
      <c r="J163" s="247"/>
      <c r="K163" s="247"/>
      <c r="L163" s="247"/>
      <c r="M163" s="247"/>
      <c r="N163" s="247"/>
      <c r="O163" s="246" t="s">
        <v>1036</v>
      </c>
      <c r="T163" s="244">
        <v>0</v>
      </c>
      <c r="AC163" s="244">
        <v>1</v>
      </c>
    </row>
    <row r="164" spans="1:29" ht="30" customHeight="1">
      <c r="A164" s="246" t="s">
        <v>1117</v>
      </c>
      <c r="B164" s="246" t="s">
        <v>1407</v>
      </c>
      <c r="C164" s="246" t="s">
        <v>1408</v>
      </c>
      <c r="D164" s="246" t="s">
        <v>1409</v>
      </c>
      <c r="E164" s="246" t="s">
        <v>21</v>
      </c>
      <c r="F164" s="252">
        <v>2</v>
      </c>
      <c r="G164" s="247"/>
      <c r="H164" s="247"/>
      <c r="I164" s="247"/>
      <c r="J164" s="247"/>
      <c r="K164" s="247"/>
      <c r="L164" s="247"/>
      <c r="M164" s="247"/>
      <c r="N164" s="247"/>
      <c r="O164" s="246" t="s">
        <v>1036</v>
      </c>
      <c r="R164" s="244">
        <v>0</v>
      </c>
      <c r="S164" s="244">
        <v>0</v>
      </c>
      <c r="T164" s="244">
        <v>0</v>
      </c>
      <c r="AC164" s="244">
        <v>1</v>
      </c>
    </row>
    <row r="165" spans="1:29" ht="30" customHeight="1">
      <c r="A165" s="246" t="s">
        <v>1117</v>
      </c>
      <c r="B165" s="246" t="s">
        <v>1410</v>
      </c>
      <c r="C165" s="246" t="s">
        <v>1411</v>
      </c>
      <c r="D165" s="246" t="s">
        <v>1412</v>
      </c>
      <c r="E165" s="246" t="s">
        <v>21</v>
      </c>
      <c r="F165" s="252">
        <v>2</v>
      </c>
      <c r="G165" s="247"/>
      <c r="H165" s="247"/>
      <c r="I165" s="247"/>
      <c r="J165" s="247"/>
      <c r="K165" s="247"/>
      <c r="L165" s="247"/>
      <c r="M165" s="247"/>
      <c r="N165" s="247"/>
      <c r="O165" s="246" t="s">
        <v>1036</v>
      </c>
      <c r="R165" s="244">
        <v>0</v>
      </c>
      <c r="S165" s="244">
        <v>0</v>
      </c>
      <c r="T165" s="244">
        <v>0</v>
      </c>
      <c r="AC165" s="244">
        <v>1</v>
      </c>
    </row>
    <row r="166" spans="1:29" ht="30" customHeight="1">
      <c r="A166" s="246" t="s">
        <v>1117</v>
      </c>
      <c r="B166" s="246" t="s">
        <v>1413</v>
      </c>
      <c r="C166" s="246" t="s">
        <v>1411</v>
      </c>
      <c r="D166" s="246" t="s">
        <v>1414</v>
      </c>
      <c r="E166" s="246" t="s">
        <v>21</v>
      </c>
      <c r="F166" s="252">
        <v>5</v>
      </c>
      <c r="G166" s="247"/>
      <c r="H166" s="247"/>
      <c r="I166" s="247"/>
      <c r="J166" s="247"/>
      <c r="K166" s="247"/>
      <c r="L166" s="247"/>
      <c r="M166" s="247"/>
      <c r="N166" s="247"/>
      <c r="O166" s="246" t="s">
        <v>1036</v>
      </c>
      <c r="R166" s="244">
        <v>0</v>
      </c>
      <c r="S166" s="244">
        <v>0</v>
      </c>
      <c r="T166" s="244">
        <v>0</v>
      </c>
      <c r="AC166" s="244">
        <v>1</v>
      </c>
    </row>
    <row r="167" spans="1:29" ht="30" customHeight="1">
      <c r="A167" s="246" t="s">
        <v>1117</v>
      </c>
      <c r="B167" s="246" t="s">
        <v>1415</v>
      </c>
      <c r="C167" s="246" t="s">
        <v>1411</v>
      </c>
      <c r="D167" s="246" t="s">
        <v>1416</v>
      </c>
      <c r="E167" s="246" t="s">
        <v>21</v>
      </c>
      <c r="F167" s="252">
        <v>1</v>
      </c>
      <c r="G167" s="247"/>
      <c r="H167" s="247"/>
      <c r="I167" s="247"/>
      <c r="J167" s="247"/>
      <c r="K167" s="247"/>
      <c r="L167" s="247"/>
      <c r="M167" s="247"/>
      <c r="N167" s="247"/>
      <c r="O167" s="246" t="s">
        <v>1036</v>
      </c>
      <c r="R167" s="244">
        <v>0</v>
      </c>
      <c r="S167" s="244">
        <v>0</v>
      </c>
      <c r="T167" s="244">
        <v>0</v>
      </c>
      <c r="AC167" s="244">
        <v>1</v>
      </c>
    </row>
    <row r="168" spans="1:29" ht="30" customHeight="1">
      <c r="A168" s="246" t="s">
        <v>1117</v>
      </c>
      <c r="B168" s="246" t="s">
        <v>1417</v>
      </c>
      <c r="C168" s="246" t="s">
        <v>1411</v>
      </c>
      <c r="D168" s="246" t="s">
        <v>1418</v>
      </c>
      <c r="E168" s="246" t="s">
        <v>21</v>
      </c>
      <c r="F168" s="252">
        <v>1</v>
      </c>
      <c r="G168" s="247"/>
      <c r="H168" s="247"/>
      <c r="I168" s="247"/>
      <c r="J168" s="247"/>
      <c r="K168" s="247"/>
      <c r="L168" s="247"/>
      <c r="M168" s="247"/>
      <c r="N168" s="247"/>
      <c r="O168" s="246" t="s">
        <v>1036</v>
      </c>
      <c r="R168" s="244">
        <v>0</v>
      </c>
      <c r="S168" s="244">
        <v>0</v>
      </c>
      <c r="T168" s="244">
        <v>0</v>
      </c>
      <c r="AC168" s="244">
        <v>1</v>
      </c>
    </row>
    <row r="169" spans="1:29" ht="30" customHeight="1">
      <c r="A169" s="246" t="s">
        <v>1117</v>
      </c>
      <c r="B169" s="246" t="s">
        <v>1419</v>
      </c>
      <c r="C169" s="246" t="s">
        <v>1411</v>
      </c>
      <c r="D169" s="246" t="s">
        <v>1409</v>
      </c>
      <c r="E169" s="246" t="s">
        <v>21</v>
      </c>
      <c r="F169" s="252">
        <v>2</v>
      </c>
      <c r="G169" s="247"/>
      <c r="H169" s="247"/>
      <c r="I169" s="247"/>
      <c r="J169" s="247"/>
      <c r="K169" s="247"/>
      <c r="L169" s="247"/>
      <c r="M169" s="247"/>
      <c r="N169" s="247"/>
      <c r="O169" s="246" t="s">
        <v>1036</v>
      </c>
      <c r="R169" s="244">
        <v>0</v>
      </c>
      <c r="S169" s="244">
        <v>0</v>
      </c>
      <c r="T169" s="244">
        <v>0</v>
      </c>
      <c r="AC169" s="244">
        <v>1</v>
      </c>
    </row>
    <row r="170" spans="1:29" ht="30" customHeight="1">
      <c r="A170" s="247"/>
      <c r="B170" s="247"/>
      <c r="C170" s="247"/>
      <c r="D170" s="247"/>
      <c r="E170" s="247"/>
      <c r="F170" s="252"/>
      <c r="G170" s="247"/>
      <c r="H170" s="247"/>
      <c r="I170" s="247"/>
      <c r="J170" s="247"/>
      <c r="K170" s="247"/>
      <c r="L170" s="247"/>
      <c r="M170" s="247"/>
      <c r="N170" s="247"/>
      <c r="O170" s="247"/>
    </row>
    <row r="171" spans="1:29" ht="30" customHeight="1">
      <c r="A171" s="247"/>
      <c r="B171" s="247"/>
      <c r="C171" s="247"/>
      <c r="D171" s="247"/>
      <c r="E171" s="247"/>
      <c r="F171" s="252"/>
      <c r="G171" s="247"/>
      <c r="H171" s="247"/>
      <c r="I171" s="247"/>
      <c r="J171" s="247"/>
      <c r="K171" s="247"/>
      <c r="L171" s="247"/>
      <c r="M171" s="247"/>
      <c r="N171" s="247"/>
      <c r="O171" s="247"/>
    </row>
    <row r="172" spans="1:29" ht="30" customHeight="1">
      <c r="A172" s="247"/>
      <c r="B172" s="247"/>
      <c r="C172" s="247"/>
      <c r="D172" s="247"/>
      <c r="E172" s="247"/>
      <c r="F172" s="252"/>
      <c r="G172" s="247"/>
      <c r="H172" s="247"/>
      <c r="I172" s="247"/>
      <c r="J172" s="247"/>
      <c r="K172" s="247"/>
      <c r="L172" s="247"/>
      <c r="M172" s="247"/>
      <c r="N172" s="247"/>
      <c r="O172" s="247"/>
    </row>
    <row r="173" spans="1:29" ht="30" customHeight="1">
      <c r="A173" s="247"/>
      <c r="B173" s="247"/>
      <c r="C173" s="247"/>
      <c r="D173" s="247"/>
      <c r="E173" s="247"/>
      <c r="F173" s="252"/>
      <c r="G173" s="247"/>
      <c r="H173" s="247"/>
      <c r="I173" s="247"/>
      <c r="J173" s="247"/>
      <c r="K173" s="247"/>
      <c r="L173" s="247"/>
      <c r="M173" s="247"/>
      <c r="N173" s="247"/>
      <c r="O173" s="247"/>
    </row>
    <row r="174" spans="1:29" ht="30" customHeight="1">
      <c r="A174" s="247"/>
      <c r="B174" s="247"/>
      <c r="C174" s="247"/>
      <c r="D174" s="247"/>
      <c r="E174" s="247"/>
      <c r="F174" s="252"/>
      <c r="G174" s="247"/>
      <c r="H174" s="247"/>
      <c r="I174" s="247"/>
      <c r="J174" s="247"/>
      <c r="K174" s="247"/>
      <c r="L174" s="247"/>
      <c r="M174" s="247"/>
      <c r="N174" s="247"/>
      <c r="O174" s="247"/>
    </row>
    <row r="175" spans="1:29" ht="30" customHeight="1">
      <c r="A175" s="247"/>
      <c r="B175" s="247"/>
      <c r="C175" s="247"/>
      <c r="D175" s="247"/>
      <c r="E175" s="247"/>
      <c r="F175" s="252"/>
      <c r="G175" s="247"/>
      <c r="H175" s="247"/>
      <c r="I175" s="247"/>
      <c r="J175" s="247"/>
      <c r="K175" s="247"/>
      <c r="L175" s="247"/>
      <c r="M175" s="247"/>
      <c r="N175" s="247"/>
      <c r="O175" s="247"/>
    </row>
    <row r="176" spans="1:29" ht="30" customHeight="1">
      <c r="A176" s="247"/>
      <c r="B176" s="247"/>
      <c r="C176" s="247"/>
      <c r="D176" s="247"/>
      <c r="E176" s="247"/>
      <c r="F176" s="252"/>
      <c r="G176" s="247"/>
      <c r="H176" s="247"/>
      <c r="I176" s="247"/>
      <c r="J176" s="247"/>
      <c r="K176" s="247"/>
      <c r="L176" s="247"/>
      <c r="M176" s="247"/>
      <c r="N176" s="247"/>
      <c r="O176" s="247"/>
    </row>
    <row r="177" spans="1:29" ht="30" customHeight="1">
      <c r="A177" s="247"/>
      <c r="B177" s="247"/>
      <c r="C177" s="247"/>
      <c r="D177" s="247"/>
      <c r="E177" s="247"/>
      <c r="F177" s="252"/>
      <c r="G177" s="247"/>
      <c r="H177" s="247"/>
      <c r="I177" s="247"/>
      <c r="J177" s="247"/>
      <c r="K177" s="247"/>
      <c r="L177" s="247"/>
      <c r="M177" s="247"/>
      <c r="N177" s="247"/>
      <c r="O177" s="247"/>
    </row>
    <row r="178" spans="1:29" ht="30" customHeight="1">
      <c r="A178" s="247"/>
      <c r="B178" s="247"/>
      <c r="C178" s="247"/>
      <c r="D178" s="247"/>
      <c r="E178" s="247"/>
      <c r="F178" s="252"/>
      <c r="G178" s="247"/>
      <c r="H178" s="247"/>
      <c r="I178" s="247"/>
      <c r="J178" s="247"/>
      <c r="K178" s="247"/>
      <c r="L178" s="247"/>
      <c r="M178" s="247"/>
      <c r="N178" s="247"/>
      <c r="O178" s="247"/>
    </row>
    <row r="179" spans="1:29" ht="30" customHeight="1">
      <c r="A179" s="247"/>
      <c r="B179" s="247"/>
      <c r="C179" s="247" t="s">
        <v>1158</v>
      </c>
      <c r="D179" s="247"/>
      <c r="E179" s="247"/>
      <c r="F179" s="252"/>
      <c r="G179" s="247"/>
      <c r="H179" s="247"/>
      <c r="I179" s="247"/>
      <c r="J179" s="247"/>
      <c r="K179" s="247"/>
      <c r="L179" s="247"/>
      <c r="M179" s="247"/>
      <c r="N179" s="247"/>
      <c r="O179" s="247"/>
    </row>
    <row r="180" spans="1:29" ht="30" customHeight="1">
      <c r="A180" s="247"/>
      <c r="B180" s="247"/>
      <c r="C180" s="250" t="s">
        <v>1420</v>
      </c>
      <c r="D180" s="250"/>
      <c r="E180" s="250"/>
      <c r="F180" s="251"/>
      <c r="G180" s="250"/>
      <c r="H180" s="250"/>
      <c r="I180" s="250"/>
      <c r="J180" s="250"/>
      <c r="K180" s="250"/>
      <c r="L180" s="250"/>
      <c r="M180" s="250"/>
      <c r="N180" s="250"/>
      <c r="O180" s="250"/>
    </row>
    <row r="181" spans="1:29" ht="30" customHeight="1">
      <c r="A181" s="246" t="s">
        <v>1119</v>
      </c>
      <c r="B181" s="246" t="s">
        <v>1421</v>
      </c>
      <c r="C181" s="246" t="s">
        <v>1422</v>
      </c>
      <c r="D181" s="246" t="s">
        <v>1423</v>
      </c>
      <c r="E181" s="246" t="s">
        <v>21</v>
      </c>
      <c r="F181" s="252">
        <v>2</v>
      </c>
      <c r="G181" s="247"/>
      <c r="H181" s="247"/>
      <c r="I181" s="247"/>
      <c r="J181" s="247"/>
      <c r="K181" s="247"/>
      <c r="L181" s="247"/>
      <c r="M181" s="247"/>
      <c r="N181" s="247"/>
      <c r="O181" s="246" t="s">
        <v>1036</v>
      </c>
      <c r="T181" s="244">
        <v>0</v>
      </c>
      <c r="AC181" s="244">
        <v>1</v>
      </c>
    </row>
    <row r="182" spans="1:29" ht="30" customHeight="1">
      <c r="A182" s="246" t="s">
        <v>1119</v>
      </c>
      <c r="B182" s="246" t="s">
        <v>1424</v>
      </c>
      <c r="C182" s="246" t="s">
        <v>1425</v>
      </c>
      <c r="D182" s="246" t="s">
        <v>1426</v>
      </c>
      <c r="E182" s="246" t="s">
        <v>21</v>
      </c>
      <c r="F182" s="252">
        <v>9</v>
      </c>
      <c r="G182" s="247"/>
      <c r="H182" s="247"/>
      <c r="I182" s="247"/>
      <c r="J182" s="247"/>
      <c r="K182" s="247"/>
      <c r="L182" s="247"/>
      <c r="M182" s="247"/>
      <c r="N182" s="247"/>
      <c r="O182" s="246" t="s">
        <v>1036</v>
      </c>
      <c r="T182" s="244">
        <v>0</v>
      </c>
      <c r="AC182" s="244">
        <v>1</v>
      </c>
    </row>
    <row r="183" spans="1:29" ht="30" customHeight="1">
      <c r="A183" s="246"/>
      <c r="B183" s="246"/>
      <c r="C183" s="246" t="s">
        <v>1425</v>
      </c>
      <c r="D183" s="246" t="s">
        <v>1427</v>
      </c>
      <c r="E183" s="246" t="s">
        <v>21</v>
      </c>
      <c r="F183" s="252">
        <v>9</v>
      </c>
      <c r="G183" s="247"/>
      <c r="H183" s="247"/>
      <c r="I183" s="247"/>
      <c r="J183" s="247"/>
      <c r="K183" s="247"/>
      <c r="L183" s="247"/>
      <c r="M183" s="247"/>
      <c r="N183" s="247"/>
      <c r="O183" s="246" t="s">
        <v>1036</v>
      </c>
    </row>
    <row r="184" spans="1:29" ht="30" customHeight="1">
      <c r="A184" s="246"/>
      <c r="B184" s="246"/>
      <c r="C184" s="246" t="s">
        <v>1428</v>
      </c>
      <c r="D184" s="246" t="s">
        <v>1429</v>
      </c>
      <c r="E184" s="246" t="s">
        <v>21</v>
      </c>
      <c r="F184" s="252">
        <v>16</v>
      </c>
      <c r="G184" s="247"/>
      <c r="H184" s="247"/>
      <c r="I184" s="247"/>
      <c r="J184" s="247"/>
      <c r="K184" s="247"/>
      <c r="L184" s="247"/>
      <c r="M184" s="247"/>
      <c r="N184" s="247"/>
      <c r="O184" s="246" t="s">
        <v>1036</v>
      </c>
    </row>
    <row r="185" spans="1:29" ht="30" customHeight="1">
      <c r="A185" s="246"/>
      <c r="B185" s="246"/>
      <c r="C185" s="253" t="s">
        <v>1430</v>
      </c>
      <c r="D185" s="253" t="s">
        <v>1431</v>
      </c>
      <c r="E185" s="253" t="s">
        <v>21</v>
      </c>
      <c r="F185" s="252">
        <v>109</v>
      </c>
      <c r="G185" s="247"/>
      <c r="H185" s="247"/>
      <c r="I185" s="247"/>
      <c r="J185" s="247"/>
      <c r="K185" s="247"/>
      <c r="L185" s="247"/>
      <c r="M185" s="247"/>
      <c r="N185" s="247"/>
      <c r="O185" s="246"/>
    </row>
    <row r="186" spans="1:29" ht="30" customHeight="1">
      <c r="A186" s="246" t="s">
        <v>1119</v>
      </c>
      <c r="B186" s="246" t="s">
        <v>1432</v>
      </c>
      <c r="C186" s="246" t="s">
        <v>1433</v>
      </c>
      <c r="D186" s="246" t="s">
        <v>1434</v>
      </c>
      <c r="E186" s="246" t="s">
        <v>21</v>
      </c>
      <c r="F186" s="252">
        <v>2</v>
      </c>
      <c r="G186" s="247"/>
      <c r="H186" s="247"/>
      <c r="I186" s="247"/>
      <c r="J186" s="247"/>
      <c r="K186" s="247"/>
      <c r="L186" s="247"/>
      <c r="M186" s="247"/>
      <c r="N186" s="247"/>
      <c r="O186" s="246" t="s">
        <v>1036</v>
      </c>
      <c r="T186" s="244">
        <v>0</v>
      </c>
      <c r="AC186" s="244">
        <v>1</v>
      </c>
    </row>
    <row r="187" spans="1:29" ht="30" customHeight="1">
      <c r="A187" s="246"/>
      <c r="B187" s="246"/>
      <c r="C187" s="246" t="s">
        <v>1433</v>
      </c>
      <c r="D187" s="246" t="s">
        <v>1435</v>
      </c>
      <c r="E187" s="246" t="s">
        <v>21</v>
      </c>
      <c r="F187" s="252">
        <v>1</v>
      </c>
      <c r="G187" s="247"/>
      <c r="H187" s="247"/>
      <c r="I187" s="247"/>
      <c r="J187" s="247"/>
      <c r="K187" s="247"/>
      <c r="L187" s="247"/>
      <c r="M187" s="247"/>
      <c r="N187" s="247"/>
      <c r="O187" s="246"/>
    </row>
    <row r="188" spans="1:29" ht="30" customHeight="1">
      <c r="A188" s="246" t="s">
        <v>1119</v>
      </c>
      <c r="B188" s="246" t="s">
        <v>1436</v>
      </c>
      <c r="C188" s="246" t="s">
        <v>1433</v>
      </c>
      <c r="D188" s="246" t="s">
        <v>1437</v>
      </c>
      <c r="E188" s="246" t="s">
        <v>21</v>
      </c>
      <c r="F188" s="252">
        <v>1</v>
      </c>
      <c r="G188" s="247"/>
      <c r="H188" s="247"/>
      <c r="I188" s="247"/>
      <c r="J188" s="247"/>
      <c r="K188" s="247"/>
      <c r="L188" s="247"/>
      <c r="M188" s="247"/>
      <c r="N188" s="247"/>
      <c r="O188" s="246" t="s">
        <v>1036</v>
      </c>
      <c r="T188" s="244">
        <v>0</v>
      </c>
      <c r="AC188" s="244">
        <v>1</v>
      </c>
    </row>
    <row r="189" spans="1:29" ht="30" customHeight="1">
      <c r="A189" s="246" t="s">
        <v>1119</v>
      </c>
      <c r="B189" s="246" t="s">
        <v>1438</v>
      </c>
      <c r="C189" s="246" t="s">
        <v>1433</v>
      </c>
      <c r="D189" s="246" t="s">
        <v>1439</v>
      </c>
      <c r="E189" s="246" t="s">
        <v>21</v>
      </c>
      <c r="F189" s="252">
        <v>1</v>
      </c>
      <c r="G189" s="247"/>
      <c r="H189" s="247"/>
      <c r="I189" s="247"/>
      <c r="J189" s="247"/>
      <c r="K189" s="247"/>
      <c r="L189" s="247"/>
      <c r="M189" s="247"/>
      <c r="N189" s="247"/>
      <c r="O189" s="246" t="s">
        <v>1036</v>
      </c>
      <c r="T189" s="244">
        <v>0</v>
      </c>
      <c r="AC189" s="244">
        <v>1</v>
      </c>
    </row>
    <row r="190" spans="1:29" ht="30" customHeight="1">
      <c r="A190" s="246" t="s">
        <v>1119</v>
      </c>
      <c r="B190" s="246" t="s">
        <v>1440</v>
      </c>
      <c r="C190" s="246" t="s">
        <v>1441</v>
      </c>
      <c r="D190" s="246" t="s">
        <v>1442</v>
      </c>
      <c r="E190" s="246" t="s">
        <v>21</v>
      </c>
      <c r="F190" s="252">
        <v>2</v>
      </c>
      <c r="G190" s="247"/>
      <c r="H190" s="247"/>
      <c r="I190" s="247"/>
      <c r="J190" s="247"/>
      <c r="K190" s="247"/>
      <c r="L190" s="247"/>
      <c r="M190" s="247"/>
      <c r="N190" s="247"/>
      <c r="O190" s="246" t="s">
        <v>1036</v>
      </c>
      <c r="T190" s="244">
        <v>0</v>
      </c>
      <c r="AC190" s="244">
        <v>1</v>
      </c>
    </row>
    <row r="191" spans="1:29" ht="30" customHeight="1">
      <c r="A191" s="246" t="s">
        <v>1119</v>
      </c>
      <c r="B191" s="246" t="s">
        <v>1443</v>
      </c>
      <c r="C191" s="246" t="s">
        <v>1444</v>
      </c>
      <c r="D191" s="246" t="s">
        <v>1445</v>
      </c>
      <c r="E191" s="246" t="s">
        <v>21</v>
      </c>
      <c r="F191" s="252">
        <v>20</v>
      </c>
      <c r="G191" s="247"/>
      <c r="H191" s="247"/>
      <c r="I191" s="247"/>
      <c r="J191" s="247"/>
      <c r="K191" s="247"/>
      <c r="L191" s="247"/>
      <c r="M191" s="247"/>
      <c r="N191" s="247"/>
      <c r="O191" s="246" t="s">
        <v>1036</v>
      </c>
      <c r="T191" s="244">
        <v>0</v>
      </c>
      <c r="AC191" s="244">
        <v>1</v>
      </c>
    </row>
    <row r="192" spans="1:29" ht="30" customHeight="1">
      <c r="A192" s="246" t="s">
        <v>1119</v>
      </c>
      <c r="B192" s="246" t="s">
        <v>1446</v>
      </c>
      <c r="C192" s="246" t="s">
        <v>1447</v>
      </c>
      <c r="D192" s="246" t="s">
        <v>1448</v>
      </c>
      <c r="E192" s="246" t="s">
        <v>21</v>
      </c>
      <c r="F192" s="252">
        <v>15</v>
      </c>
      <c r="G192" s="247"/>
      <c r="H192" s="247"/>
      <c r="I192" s="247"/>
      <c r="J192" s="247"/>
      <c r="K192" s="247"/>
      <c r="L192" s="247"/>
      <c r="M192" s="247"/>
      <c r="N192" s="247"/>
      <c r="O192" s="246" t="s">
        <v>1036</v>
      </c>
      <c r="T192" s="244">
        <v>0</v>
      </c>
      <c r="AC192" s="244">
        <v>1</v>
      </c>
    </row>
    <row r="193" spans="1:29" ht="30" customHeight="1">
      <c r="A193" s="246" t="s">
        <v>1119</v>
      </c>
      <c r="B193" s="246" t="s">
        <v>1449</v>
      </c>
      <c r="C193" s="246" t="s">
        <v>1450</v>
      </c>
      <c r="D193" s="246" t="s">
        <v>1451</v>
      </c>
      <c r="E193" s="246" t="s">
        <v>24</v>
      </c>
      <c r="F193" s="252">
        <v>5</v>
      </c>
      <c r="G193" s="247"/>
      <c r="H193" s="247"/>
      <c r="I193" s="247"/>
      <c r="J193" s="247"/>
      <c r="K193" s="247"/>
      <c r="L193" s="247"/>
      <c r="M193" s="247"/>
      <c r="N193" s="247"/>
      <c r="O193" s="246" t="s">
        <v>1036</v>
      </c>
      <c r="T193" s="244">
        <v>0</v>
      </c>
      <c r="AC193" s="244">
        <v>1</v>
      </c>
    </row>
    <row r="194" spans="1:29" ht="30" customHeight="1">
      <c r="A194" s="246" t="s">
        <v>1119</v>
      </c>
      <c r="B194" s="246" t="s">
        <v>1452</v>
      </c>
      <c r="C194" s="246" t="s">
        <v>1453</v>
      </c>
      <c r="D194" s="246"/>
      <c r="E194" s="246" t="s">
        <v>1454</v>
      </c>
      <c r="F194" s="252">
        <v>20</v>
      </c>
      <c r="G194" s="247"/>
      <c r="H194" s="247"/>
      <c r="I194" s="247"/>
      <c r="J194" s="247"/>
      <c r="K194" s="247"/>
      <c r="L194" s="247"/>
      <c r="M194" s="247"/>
      <c r="N194" s="247"/>
      <c r="O194" s="246" t="s">
        <v>1036</v>
      </c>
      <c r="T194" s="244">
        <v>0</v>
      </c>
      <c r="AC194" s="244">
        <v>1</v>
      </c>
    </row>
    <row r="195" spans="1:29" ht="30" customHeight="1">
      <c r="A195" s="246" t="s">
        <v>1119</v>
      </c>
      <c r="B195" s="246" t="s">
        <v>1455</v>
      </c>
      <c r="C195" s="246" t="s">
        <v>1456</v>
      </c>
      <c r="D195" s="246"/>
      <c r="E195" s="246" t="s">
        <v>22</v>
      </c>
      <c r="F195" s="252">
        <v>1</v>
      </c>
      <c r="G195" s="247"/>
      <c r="H195" s="247"/>
      <c r="I195" s="247"/>
      <c r="J195" s="247"/>
      <c r="K195" s="247"/>
      <c r="L195" s="247"/>
      <c r="M195" s="247"/>
      <c r="N195" s="247"/>
      <c r="O195" s="246" t="s">
        <v>1036</v>
      </c>
      <c r="T195" s="244">
        <v>0</v>
      </c>
      <c r="AC195" s="244">
        <v>1</v>
      </c>
    </row>
    <row r="196" spans="1:29" ht="30" customHeight="1">
      <c r="A196" s="246" t="s">
        <v>1119</v>
      </c>
      <c r="B196" s="246" t="s">
        <v>1457</v>
      </c>
      <c r="C196" s="246" t="s">
        <v>1458</v>
      </c>
      <c r="D196" s="246"/>
      <c r="E196" s="246" t="s">
        <v>22</v>
      </c>
      <c r="F196" s="252">
        <v>1</v>
      </c>
      <c r="G196" s="247"/>
      <c r="H196" s="247"/>
      <c r="I196" s="247"/>
      <c r="J196" s="247"/>
      <c r="K196" s="247"/>
      <c r="L196" s="247"/>
      <c r="M196" s="247"/>
      <c r="N196" s="247"/>
      <c r="O196" s="246" t="s">
        <v>1036</v>
      </c>
      <c r="T196" s="244">
        <v>0</v>
      </c>
      <c r="AC196" s="244">
        <v>1</v>
      </c>
    </row>
    <row r="197" spans="1:29" ht="30" customHeight="1">
      <c r="A197" s="246" t="s">
        <v>1119</v>
      </c>
      <c r="B197" s="246" t="s">
        <v>1459</v>
      </c>
      <c r="C197" s="246" t="s">
        <v>1460</v>
      </c>
      <c r="D197" s="246"/>
      <c r="E197" s="246" t="s">
        <v>22</v>
      </c>
      <c r="F197" s="252">
        <v>1</v>
      </c>
      <c r="G197" s="247"/>
      <c r="H197" s="247"/>
      <c r="I197" s="247"/>
      <c r="J197" s="247"/>
      <c r="K197" s="247"/>
      <c r="L197" s="247"/>
      <c r="M197" s="247"/>
      <c r="N197" s="247"/>
      <c r="O197" s="246" t="s">
        <v>1036</v>
      </c>
      <c r="T197" s="244">
        <v>0</v>
      </c>
      <c r="AC197" s="244">
        <v>1</v>
      </c>
    </row>
    <row r="198" spans="1:29" ht="30" customHeight="1">
      <c r="A198" s="246" t="s">
        <v>1119</v>
      </c>
      <c r="B198" s="246" t="s">
        <v>1461</v>
      </c>
      <c r="C198" s="246" t="s">
        <v>1462</v>
      </c>
      <c r="D198" s="246"/>
      <c r="E198" s="246" t="s">
        <v>1463</v>
      </c>
      <c r="F198" s="252">
        <v>5</v>
      </c>
      <c r="G198" s="247"/>
      <c r="H198" s="247"/>
      <c r="I198" s="247"/>
      <c r="J198" s="247"/>
      <c r="K198" s="247"/>
      <c r="L198" s="247"/>
      <c r="M198" s="247"/>
      <c r="N198" s="247"/>
      <c r="O198" s="246" t="s">
        <v>1036</v>
      </c>
      <c r="T198" s="244">
        <v>0</v>
      </c>
      <c r="AC198" s="244">
        <v>1</v>
      </c>
    </row>
    <row r="199" spans="1:29" ht="30" customHeight="1">
      <c r="A199" s="246" t="s">
        <v>1119</v>
      </c>
      <c r="B199" s="246" t="s">
        <v>1464</v>
      </c>
      <c r="C199" s="246" t="s">
        <v>1465</v>
      </c>
      <c r="D199" s="246" t="s">
        <v>1466</v>
      </c>
      <c r="E199" s="246" t="s">
        <v>21</v>
      </c>
      <c r="F199" s="252">
        <v>1</v>
      </c>
      <c r="G199" s="247"/>
      <c r="H199" s="247"/>
      <c r="I199" s="247"/>
      <c r="J199" s="247"/>
      <c r="K199" s="247"/>
      <c r="L199" s="247"/>
      <c r="M199" s="247"/>
      <c r="N199" s="247"/>
      <c r="O199" s="246" t="s">
        <v>1036</v>
      </c>
      <c r="T199" s="244">
        <v>0</v>
      </c>
      <c r="AC199" s="244">
        <v>1</v>
      </c>
    </row>
    <row r="200" spans="1:29" ht="30" customHeight="1">
      <c r="A200" s="246" t="s">
        <v>1119</v>
      </c>
      <c r="B200" s="246" t="s">
        <v>1467</v>
      </c>
      <c r="C200" s="246" t="s">
        <v>1468</v>
      </c>
      <c r="D200" s="246"/>
      <c r="E200" s="246" t="s">
        <v>22</v>
      </c>
      <c r="F200" s="252">
        <v>1</v>
      </c>
      <c r="G200" s="247"/>
      <c r="H200" s="247"/>
      <c r="I200" s="247"/>
      <c r="J200" s="247"/>
      <c r="K200" s="247"/>
      <c r="L200" s="247"/>
      <c r="M200" s="247"/>
      <c r="N200" s="247"/>
      <c r="O200" s="246" t="s">
        <v>1036</v>
      </c>
      <c r="T200" s="244">
        <v>0</v>
      </c>
      <c r="AC200" s="244">
        <v>1</v>
      </c>
    </row>
    <row r="201" spans="1:29" ht="30" customHeight="1">
      <c r="A201" s="247"/>
      <c r="B201" s="247"/>
      <c r="C201" s="247"/>
      <c r="D201" s="247"/>
      <c r="E201" s="247"/>
      <c r="F201" s="252"/>
      <c r="G201" s="247"/>
      <c r="H201" s="247"/>
      <c r="I201" s="247"/>
      <c r="J201" s="247"/>
      <c r="K201" s="247"/>
      <c r="L201" s="247"/>
      <c r="M201" s="247"/>
      <c r="N201" s="247"/>
      <c r="O201" s="247"/>
    </row>
    <row r="202" spans="1:29" ht="30" customHeight="1">
      <c r="A202" s="247"/>
      <c r="B202" s="247"/>
      <c r="C202" s="247"/>
      <c r="D202" s="247"/>
      <c r="E202" s="247"/>
      <c r="F202" s="252"/>
      <c r="G202" s="247"/>
      <c r="H202" s="247"/>
      <c r="I202" s="247"/>
      <c r="J202" s="247"/>
      <c r="K202" s="247"/>
      <c r="L202" s="247"/>
      <c r="M202" s="247"/>
      <c r="N202" s="247"/>
      <c r="O202" s="247"/>
    </row>
    <row r="203" spans="1:29" ht="30" customHeight="1">
      <c r="A203" s="247"/>
      <c r="B203" s="247"/>
      <c r="C203" s="247"/>
      <c r="D203" s="247"/>
      <c r="E203" s="247"/>
      <c r="F203" s="252"/>
      <c r="G203" s="247"/>
      <c r="H203" s="247"/>
      <c r="I203" s="247"/>
      <c r="J203" s="247"/>
      <c r="K203" s="247"/>
      <c r="L203" s="247"/>
      <c r="M203" s="247"/>
      <c r="N203" s="247"/>
      <c r="O203" s="247"/>
    </row>
    <row r="204" spans="1:29" ht="30" customHeight="1">
      <c r="A204" s="247"/>
      <c r="B204" s="247"/>
      <c r="C204" s="247"/>
      <c r="D204" s="247"/>
      <c r="E204" s="247"/>
      <c r="F204" s="252"/>
      <c r="G204" s="247"/>
      <c r="H204" s="247"/>
      <c r="I204" s="247"/>
      <c r="J204" s="247"/>
      <c r="K204" s="247"/>
      <c r="L204" s="247"/>
      <c r="M204" s="247"/>
      <c r="N204" s="247"/>
      <c r="O204" s="247"/>
    </row>
    <row r="205" spans="1:29" ht="30" customHeight="1">
      <c r="A205" s="247"/>
      <c r="B205" s="247"/>
      <c r="C205" s="247" t="s">
        <v>1158</v>
      </c>
      <c r="D205" s="247"/>
      <c r="E205" s="247"/>
      <c r="F205" s="252"/>
      <c r="G205" s="247"/>
      <c r="H205" s="247"/>
      <c r="I205" s="247"/>
      <c r="J205" s="247"/>
      <c r="K205" s="247"/>
      <c r="L205" s="247"/>
      <c r="M205" s="247"/>
      <c r="N205" s="247"/>
      <c r="O205" s="247"/>
    </row>
    <row r="206" spans="1:29" hidden="1">
      <c r="A206" s="244" t="s">
        <v>1121</v>
      </c>
    </row>
    <row r="207" spans="1:29" ht="17.25">
      <c r="A207" s="248"/>
      <c r="B207" s="248"/>
      <c r="C207" s="248" t="s">
        <v>1469</v>
      </c>
      <c r="D207" s="248"/>
      <c r="E207" s="248"/>
      <c r="F207" s="248"/>
      <c r="G207" s="248"/>
      <c r="H207" s="248"/>
      <c r="I207" s="248"/>
      <c r="J207" s="248"/>
      <c r="K207" s="248"/>
      <c r="L207" s="248"/>
      <c r="M207" s="248"/>
      <c r="N207" s="248"/>
      <c r="O207" s="248"/>
    </row>
  </sheetData>
  <mergeCells count="12">
    <mergeCell ref="M2:N2"/>
    <mergeCell ref="O2:O3"/>
    <mergeCell ref="C1:O1"/>
    <mergeCell ref="A2:A3"/>
    <mergeCell ref="B2:B3"/>
    <mergeCell ref="C2:C3"/>
    <mergeCell ref="D2:D3"/>
    <mergeCell ref="E2:E3"/>
    <mergeCell ref="F2:F3"/>
    <mergeCell ref="G2:H2"/>
    <mergeCell ref="I2:J2"/>
    <mergeCell ref="K2:L2"/>
  </mergeCells>
  <phoneticPr fontId="3" type="noConversion"/>
  <pageMargins left="0.78740157480314954" right="0" top="0.39370078740157477" bottom="0.39370078740157477" header="0.3" footer="0.3"/>
  <pageSetup paperSize="9" scale="60" orientation="landscape" verticalDpi="0" r:id="rId1"/>
  <rowBreaks count="4" manualBreakCount="4">
    <brk id="23" max="16383" man="1"/>
    <brk id="101" max="16383" man="1"/>
    <brk id="153" max="16383" man="1"/>
    <brk id="17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849F6-2AA0-4760-A4B9-9BF064E11070}">
  <dimension ref="A1:O31"/>
  <sheetViews>
    <sheetView workbookViewId="0">
      <selection activeCell="A18" sqref="A18"/>
    </sheetView>
  </sheetViews>
  <sheetFormatPr defaultRowHeight="16.5"/>
  <cols>
    <col min="1" max="1" width="45.28515625" style="244" customWidth="1"/>
    <col min="2" max="2" width="13.28515625" style="244" customWidth="1"/>
    <col min="3" max="4" width="5.28515625" style="244" customWidth="1"/>
    <col min="5" max="12" width="16.7109375" style="244" customWidth="1"/>
    <col min="13" max="13" width="14.42578125" style="244" customWidth="1"/>
    <col min="14" max="14" width="9.140625" style="244"/>
    <col min="15" max="15" width="12.7109375" style="244" bestFit="1" customWidth="1"/>
    <col min="16" max="256" width="9.140625" style="244"/>
    <col min="257" max="257" width="45.28515625" style="244" customWidth="1"/>
    <col min="258" max="258" width="13.28515625" style="244" customWidth="1"/>
    <col min="259" max="260" width="5.28515625" style="244" customWidth="1"/>
    <col min="261" max="268" width="16.7109375" style="244" customWidth="1"/>
    <col min="269" max="269" width="14.42578125" style="244" customWidth="1"/>
    <col min="270" max="512" width="9.140625" style="244"/>
    <col min="513" max="513" width="45.28515625" style="244" customWidth="1"/>
    <col min="514" max="514" width="13.28515625" style="244" customWidth="1"/>
    <col min="515" max="516" width="5.28515625" style="244" customWidth="1"/>
    <col min="517" max="524" width="16.7109375" style="244" customWidth="1"/>
    <col min="525" max="525" width="14.42578125" style="244" customWidth="1"/>
    <col min="526" max="768" width="9.140625" style="244"/>
    <col min="769" max="769" width="45.28515625" style="244" customWidth="1"/>
    <col min="770" max="770" width="13.28515625" style="244" customWidth="1"/>
    <col min="771" max="772" width="5.28515625" style="244" customWidth="1"/>
    <col min="773" max="780" width="16.7109375" style="244" customWidth="1"/>
    <col min="781" max="781" width="14.42578125" style="244" customWidth="1"/>
    <col min="782" max="1024" width="9.140625" style="244"/>
    <col min="1025" max="1025" width="45.28515625" style="244" customWidth="1"/>
    <col min="1026" max="1026" width="13.28515625" style="244" customWidth="1"/>
    <col min="1027" max="1028" width="5.28515625" style="244" customWidth="1"/>
    <col min="1029" max="1036" width="16.7109375" style="244" customWidth="1"/>
    <col min="1037" max="1037" width="14.42578125" style="244" customWidth="1"/>
    <col min="1038" max="1280" width="9.140625" style="244"/>
    <col min="1281" max="1281" width="45.28515625" style="244" customWidth="1"/>
    <col min="1282" max="1282" width="13.28515625" style="244" customWidth="1"/>
    <col min="1283" max="1284" width="5.28515625" style="244" customWidth="1"/>
    <col min="1285" max="1292" width="16.7109375" style="244" customWidth="1"/>
    <col min="1293" max="1293" width="14.42578125" style="244" customWidth="1"/>
    <col min="1294" max="1536" width="9.140625" style="244"/>
    <col min="1537" max="1537" width="45.28515625" style="244" customWidth="1"/>
    <col min="1538" max="1538" width="13.28515625" style="244" customWidth="1"/>
    <col min="1539" max="1540" width="5.28515625" style="244" customWidth="1"/>
    <col min="1541" max="1548" width="16.7109375" style="244" customWidth="1"/>
    <col min="1549" max="1549" width="14.42578125" style="244" customWidth="1"/>
    <col min="1550" max="1792" width="9.140625" style="244"/>
    <col min="1793" max="1793" width="45.28515625" style="244" customWidth="1"/>
    <col min="1794" max="1794" width="13.28515625" style="244" customWidth="1"/>
    <col min="1795" max="1796" width="5.28515625" style="244" customWidth="1"/>
    <col min="1797" max="1804" width="16.7109375" style="244" customWidth="1"/>
    <col min="1805" max="1805" width="14.42578125" style="244" customWidth="1"/>
    <col min="1806" max="2048" width="9.140625" style="244"/>
    <col min="2049" max="2049" width="45.28515625" style="244" customWidth="1"/>
    <col min="2050" max="2050" width="13.28515625" style="244" customWidth="1"/>
    <col min="2051" max="2052" width="5.28515625" style="244" customWidth="1"/>
    <col min="2053" max="2060" width="16.7109375" style="244" customWidth="1"/>
    <col min="2061" max="2061" width="14.42578125" style="244" customWidth="1"/>
    <col min="2062" max="2304" width="9.140625" style="244"/>
    <col min="2305" max="2305" width="45.28515625" style="244" customWidth="1"/>
    <col min="2306" max="2306" width="13.28515625" style="244" customWidth="1"/>
    <col min="2307" max="2308" width="5.28515625" style="244" customWidth="1"/>
    <col min="2309" max="2316" width="16.7109375" style="244" customWidth="1"/>
    <col min="2317" max="2317" width="14.42578125" style="244" customWidth="1"/>
    <col min="2318" max="2560" width="9.140625" style="244"/>
    <col min="2561" max="2561" width="45.28515625" style="244" customWidth="1"/>
    <col min="2562" max="2562" width="13.28515625" style="244" customWidth="1"/>
    <col min="2563" max="2564" width="5.28515625" style="244" customWidth="1"/>
    <col min="2565" max="2572" width="16.7109375" style="244" customWidth="1"/>
    <col min="2573" max="2573" width="14.42578125" style="244" customWidth="1"/>
    <col min="2574" max="2816" width="9.140625" style="244"/>
    <col min="2817" max="2817" width="45.28515625" style="244" customWidth="1"/>
    <col min="2818" max="2818" width="13.28515625" style="244" customWidth="1"/>
    <col min="2819" max="2820" width="5.28515625" style="244" customWidth="1"/>
    <col min="2821" max="2828" width="16.7109375" style="244" customWidth="1"/>
    <col min="2829" max="2829" width="14.42578125" style="244" customWidth="1"/>
    <col min="2830" max="3072" width="9.140625" style="244"/>
    <col min="3073" max="3073" width="45.28515625" style="244" customWidth="1"/>
    <col min="3074" max="3074" width="13.28515625" style="244" customWidth="1"/>
    <col min="3075" max="3076" width="5.28515625" style="244" customWidth="1"/>
    <col min="3077" max="3084" width="16.7109375" style="244" customWidth="1"/>
    <col min="3085" max="3085" width="14.42578125" style="244" customWidth="1"/>
    <col min="3086" max="3328" width="9.140625" style="244"/>
    <col min="3329" max="3329" width="45.28515625" style="244" customWidth="1"/>
    <col min="3330" max="3330" width="13.28515625" style="244" customWidth="1"/>
    <col min="3331" max="3332" width="5.28515625" style="244" customWidth="1"/>
    <col min="3333" max="3340" width="16.7109375" style="244" customWidth="1"/>
    <col min="3341" max="3341" width="14.42578125" style="244" customWidth="1"/>
    <col min="3342" max="3584" width="9.140625" style="244"/>
    <col min="3585" max="3585" width="45.28515625" style="244" customWidth="1"/>
    <col min="3586" max="3586" width="13.28515625" style="244" customWidth="1"/>
    <col min="3587" max="3588" width="5.28515625" style="244" customWidth="1"/>
    <col min="3589" max="3596" width="16.7109375" style="244" customWidth="1"/>
    <col min="3597" max="3597" width="14.42578125" style="244" customWidth="1"/>
    <col min="3598" max="3840" width="9.140625" style="244"/>
    <col min="3841" max="3841" width="45.28515625" style="244" customWidth="1"/>
    <col min="3842" max="3842" width="13.28515625" style="244" customWidth="1"/>
    <col min="3843" max="3844" width="5.28515625" style="244" customWidth="1"/>
    <col min="3845" max="3852" width="16.7109375" style="244" customWidth="1"/>
    <col min="3853" max="3853" width="14.42578125" style="244" customWidth="1"/>
    <col min="3854" max="4096" width="9.140625" style="244"/>
    <col min="4097" max="4097" width="45.28515625" style="244" customWidth="1"/>
    <col min="4098" max="4098" width="13.28515625" style="244" customWidth="1"/>
    <col min="4099" max="4100" width="5.28515625" style="244" customWidth="1"/>
    <col min="4101" max="4108" width="16.7109375" style="244" customWidth="1"/>
    <col min="4109" max="4109" width="14.42578125" style="244" customWidth="1"/>
    <col min="4110" max="4352" width="9.140625" style="244"/>
    <col min="4353" max="4353" width="45.28515625" style="244" customWidth="1"/>
    <col min="4354" max="4354" width="13.28515625" style="244" customWidth="1"/>
    <col min="4355" max="4356" width="5.28515625" style="244" customWidth="1"/>
    <col min="4357" max="4364" width="16.7109375" style="244" customWidth="1"/>
    <col min="4365" max="4365" width="14.42578125" style="244" customWidth="1"/>
    <col min="4366" max="4608" width="9.140625" style="244"/>
    <col min="4609" max="4609" width="45.28515625" style="244" customWidth="1"/>
    <col min="4610" max="4610" width="13.28515625" style="244" customWidth="1"/>
    <col min="4611" max="4612" width="5.28515625" style="244" customWidth="1"/>
    <col min="4613" max="4620" width="16.7109375" style="244" customWidth="1"/>
    <col min="4621" max="4621" width="14.42578125" style="244" customWidth="1"/>
    <col min="4622" max="4864" width="9.140625" style="244"/>
    <col min="4865" max="4865" width="45.28515625" style="244" customWidth="1"/>
    <col min="4866" max="4866" width="13.28515625" style="244" customWidth="1"/>
    <col min="4867" max="4868" width="5.28515625" style="244" customWidth="1"/>
    <col min="4869" max="4876" width="16.7109375" style="244" customWidth="1"/>
    <col min="4877" max="4877" width="14.42578125" style="244" customWidth="1"/>
    <col min="4878" max="5120" width="9.140625" style="244"/>
    <col min="5121" max="5121" width="45.28515625" style="244" customWidth="1"/>
    <col min="5122" max="5122" width="13.28515625" style="244" customWidth="1"/>
    <col min="5123" max="5124" width="5.28515625" style="244" customWidth="1"/>
    <col min="5125" max="5132" width="16.7109375" style="244" customWidth="1"/>
    <col min="5133" max="5133" width="14.42578125" style="244" customWidth="1"/>
    <col min="5134" max="5376" width="9.140625" style="244"/>
    <col min="5377" max="5377" width="45.28515625" style="244" customWidth="1"/>
    <col min="5378" max="5378" width="13.28515625" style="244" customWidth="1"/>
    <col min="5379" max="5380" width="5.28515625" style="244" customWidth="1"/>
    <col min="5381" max="5388" width="16.7109375" style="244" customWidth="1"/>
    <col min="5389" max="5389" width="14.42578125" style="244" customWidth="1"/>
    <col min="5390" max="5632" width="9.140625" style="244"/>
    <col min="5633" max="5633" width="45.28515625" style="244" customWidth="1"/>
    <col min="5634" max="5634" width="13.28515625" style="244" customWidth="1"/>
    <col min="5635" max="5636" width="5.28515625" style="244" customWidth="1"/>
    <col min="5637" max="5644" width="16.7109375" style="244" customWidth="1"/>
    <col min="5645" max="5645" width="14.42578125" style="244" customWidth="1"/>
    <col min="5646" max="5888" width="9.140625" style="244"/>
    <col min="5889" max="5889" width="45.28515625" style="244" customWidth="1"/>
    <col min="5890" max="5890" width="13.28515625" style="244" customWidth="1"/>
    <col min="5891" max="5892" width="5.28515625" style="244" customWidth="1"/>
    <col min="5893" max="5900" width="16.7109375" style="244" customWidth="1"/>
    <col min="5901" max="5901" width="14.42578125" style="244" customWidth="1"/>
    <col min="5902" max="6144" width="9.140625" style="244"/>
    <col min="6145" max="6145" width="45.28515625" style="244" customWidth="1"/>
    <col min="6146" max="6146" width="13.28515625" style="244" customWidth="1"/>
    <col min="6147" max="6148" width="5.28515625" style="244" customWidth="1"/>
    <col min="6149" max="6156" width="16.7109375" style="244" customWidth="1"/>
    <col min="6157" max="6157" width="14.42578125" style="244" customWidth="1"/>
    <col min="6158" max="6400" width="9.140625" style="244"/>
    <col min="6401" max="6401" width="45.28515625" style="244" customWidth="1"/>
    <col min="6402" max="6402" width="13.28515625" style="244" customWidth="1"/>
    <col min="6403" max="6404" width="5.28515625" style="244" customWidth="1"/>
    <col min="6405" max="6412" width="16.7109375" style="244" customWidth="1"/>
    <col min="6413" max="6413" width="14.42578125" style="244" customWidth="1"/>
    <col min="6414" max="6656" width="9.140625" style="244"/>
    <col min="6657" max="6657" width="45.28515625" style="244" customWidth="1"/>
    <col min="6658" max="6658" width="13.28515625" style="244" customWidth="1"/>
    <col min="6659" max="6660" width="5.28515625" style="244" customWidth="1"/>
    <col min="6661" max="6668" width="16.7109375" style="244" customWidth="1"/>
    <col min="6669" max="6669" width="14.42578125" style="244" customWidth="1"/>
    <col min="6670" max="6912" width="9.140625" style="244"/>
    <col min="6913" max="6913" width="45.28515625" style="244" customWidth="1"/>
    <col min="6914" max="6914" width="13.28515625" style="244" customWidth="1"/>
    <col min="6915" max="6916" width="5.28515625" style="244" customWidth="1"/>
    <col min="6917" max="6924" width="16.7109375" style="244" customWidth="1"/>
    <col min="6925" max="6925" width="14.42578125" style="244" customWidth="1"/>
    <col min="6926" max="7168" width="9.140625" style="244"/>
    <col min="7169" max="7169" width="45.28515625" style="244" customWidth="1"/>
    <col min="7170" max="7170" width="13.28515625" style="244" customWidth="1"/>
    <col min="7171" max="7172" width="5.28515625" style="244" customWidth="1"/>
    <col min="7173" max="7180" width="16.7109375" style="244" customWidth="1"/>
    <col min="7181" max="7181" width="14.42578125" style="244" customWidth="1"/>
    <col min="7182" max="7424" width="9.140625" style="244"/>
    <col min="7425" max="7425" width="45.28515625" style="244" customWidth="1"/>
    <col min="7426" max="7426" width="13.28515625" style="244" customWidth="1"/>
    <col min="7427" max="7428" width="5.28515625" style="244" customWidth="1"/>
    <col min="7429" max="7436" width="16.7109375" style="244" customWidth="1"/>
    <col min="7437" max="7437" width="14.42578125" style="244" customWidth="1"/>
    <col min="7438" max="7680" width="9.140625" style="244"/>
    <col min="7681" max="7681" width="45.28515625" style="244" customWidth="1"/>
    <col min="7682" max="7682" width="13.28515625" style="244" customWidth="1"/>
    <col min="7683" max="7684" width="5.28515625" style="244" customWidth="1"/>
    <col min="7685" max="7692" width="16.7109375" style="244" customWidth="1"/>
    <col min="7693" max="7693" width="14.42578125" style="244" customWidth="1"/>
    <col min="7694" max="7936" width="9.140625" style="244"/>
    <col min="7937" max="7937" width="45.28515625" style="244" customWidth="1"/>
    <col min="7938" max="7938" width="13.28515625" style="244" customWidth="1"/>
    <col min="7939" max="7940" width="5.28515625" style="244" customWidth="1"/>
    <col min="7941" max="7948" width="16.7109375" style="244" customWidth="1"/>
    <col min="7949" max="7949" width="14.42578125" style="244" customWidth="1"/>
    <col min="7950" max="8192" width="9.140625" style="244"/>
    <col min="8193" max="8193" width="45.28515625" style="244" customWidth="1"/>
    <col min="8194" max="8194" width="13.28515625" style="244" customWidth="1"/>
    <col min="8195" max="8196" width="5.28515625" style="244" customWidth="1"/>
    <col min="8197" max="8204" width="16.7109375" style="244" customWidth="1"/>
    <col min="8205" max="8205" width="14.42578125" style="244" customWidth="1"/>
    <col min="8206" max="8448" width="9.140625" style="244"/>
    <col min="8449" max="8449" width="45.28515625" style="244" customWidth="1"/>
    <col min="8450" max="8450" width="13.28515625" style="244" customWidth="1"/>
    <col min="8451" max="8452" width="5.28515625" style="244" customWidth="1"/>
    <col min="8453" max="8460" width="16.7109375" style="244" customWidth="1"/>
    <col min="8461" max="8461" width="14.42578125" style="244" customWidth="1"/>
    <col min="8462" max="8704" width="9.140625" style="244"/>
    <col min="8705" max="8705" width="45.28515625" style="244" customWidth="1"/>
    <col min="8706" max="8706" width="13.28515625" style="244" customWidth="1"/>
    <col min="8707" max="8708" width="5.28515625" style="244" customWidth="1"/>
    <col min="8709" max="8716" width="16.7109375" style="244" customWidth="1"/>
    <col min="8717" max="8717" width="14.42578125" style="244" customWidth="1"/>
    <col min="8718" max="8960" width="9.140625" style="244"/>
    <col min="8961" max="8961" width="45.28515625" style="244" customWidth="1"/>
    <col min="8962" max="8962" width="13.28515625" style="244" customWidth="1"/>
    <col min="8963" max="8964" width="5.28515625" style="244" customWidth="1"/>
    <col min="8965" max="8972" width="16.7109375" style="244" customWidth="1"/>
    <col min="8973" max="8973" width="14.42578125" style="244" customWidth="1"/>
    <col min="8974" max="9216" width="9.140625" style="244"/>
    <col min="9217" max="9217" width="45.28515625" style="244" customWidth="1"/>
    <col min="9218" max="9218" width="13.28515625" style="244" customWidth="1"/>
    <col min="9219" max="9220" width="5.28515625" style="244" customWidth="1"/>
    <col min="9221" max="9228" width="16.7109375" style="244" customWidth="1"/>
    <col min="9229" max="9229" width="14.42578125" style="244" customWidth="1"/>
    <col min="9230" max="9472" width="9.140625" style="244"/>
    <col min="9473" max="9473" width="45.28515625" style="244" customWidth="1"/>
    <col min="9474" max="9474" width="13.28515625" style="244" customWidth="1"/>
    <col min="9475" max="9476" width="5.28515625" style="244" customWidth="1"/>
    <col min="9477" max="9484" width="16.7109375" style="244" customWidth="1"/>
    <col min="9485" max="9485" width="14.42578125" style="244" customWidth="1"/>
    <col min="9486" max="9728" width="9.140625" style="244"/>
    <col min="9729" max="9729" width="45.28515625" style="244" customWidth="1"/>
    <col min="9730" max="9730" width="13.28515625" style="244" customWidth="1"/>
    <col min="9731" max="9732" width="5.28515625" style="244" customWidth="1"/>
    <col min="9733" max="9740" width="16.7109375" style="244" customWidth="1"/>
    <col min="9741" max="9741" width="14.42578125" style="244" customWidth="1"/>
    <col min="9742" max="9984" width="9.140625" style="244"/>
    <col min="9985" max="9985" width="45.28515625" style="244" customWidth="1"/>
    <col min="9986" max="9986" width="13.28515625" style="244" customWidth="1"/>
    <col min="9987" max="9988" width="5.28515625" style="244" customWidth="1"/>
    <col min="9989" max="9996" width="16.7109375" style="244" customWidth="1"/>
    <col min="9997" max="9997" width="14.42578125" style="244" customWidth="1"/>
    <col min="9998" max="10240" width="9.140625" style="244"/>
    <col min="10241" max="10241" width="45.28515625" style="244" customWidth="1"/>
    <col min="10242" max="10242" width="13.28515625" style="244" customWidth="1"/>
    <col min="10243" max="10244" width="5.28515625" style="244" customWidth="1"/>
    <col min="10245" max="10252" width="16.7109375" style="244" customWidth="1"/>
    <col min="10253" max="10253" width="14.42578125" style="244" customWidth="1"/>
    <col min="10254" max="10496" width="9.140625" style="244"/>
    <col min="10497" max="10497" width="45.28515625" style="244" customWidth="1"/>
    <col min="10498" max="10498" width="13.28515625" style="244" customWidth="1"/>
    <col min="10499" max="10500" width="5.28515625" style="244" customWidth="1"/>
    <col min="10501" max="10508" width="16.7109375" style="244" customWidth="1"/>
    <col min="10509" max="10509" width="14.42578125" style="244" customWidth="1"/>
    <col min="10510" max="10752" width="9.140625" style="244"/>
    <col min="10753" max="10753" width="45.28515625" style="244" customWidth="1"/>
    <col min="10754" max="10754" width="13.28515625" style="244" customWidth="1"/>
    <col min="10755" max="10756" width="5.28515625" style="244" customWidth="1"/>
    <col min="10757" max="10764" width="16.7109375" style="244" customWidth="1"/>
    <col min="10765" max="10765" width="14.42578125" style="244" customWidth="1"/>
    <col min="10766" max="11008" width="9.140625" style="244"/>
    <col min="11009" max="11009" width="45.28515625" style="244" customWidth="1"/>
    <col min="11010" max="11010" width="13.28515625" style="244" customWidth="1"/>
    <col min="11011" max="11012" width="5.28515625" style="244" customWidth="1"/>
    <col min="11013" max="11020" width="16.7109375" style="244" customWidth="1"/>
    <col min="11021" max="11021" width="14.42578125" style="244" customWidth="1"/>
    <col min="11022" max="11264" width="9.140625" style="244"/>
    <col min="11265" max="11265" width="45.28515625" style="244" customWidth="1"/>
    <col min="11266" max="11266" width="13.28515625" style="244" customWidth="1"/>
    <col min="11267" max="11268" width="5.28515625" style="244" customWidth="1"/>
    <col min="11269" max="11276" width="16.7109375" style="244" customWidth="1"/>
    <col min="11277" max="11277" width="14.42578125" style="244" customWidth="1"/>
    <col min="11278" max="11520" width="9.140625" style="244"/>
    <col min="11521" max="11521" width="45.28515625" style="244" customWidth="1"/>
    <col min="11522" max="11522" width="13.28515625" style="244" customWidth="1"/>
    <col min="11523" max="11524" width="5.28515625" style="244" customWidth="1"/>
    <col min="11525" max="11532" width="16.7109375" style="244" customWidth="1"/>
    <col min="11533" max="11533" width="14.42578125" style="244" customWidth="1"/>
    <col min="11534" max="11776" width="9.140625" style="244"/>
    <col min="11777" max="11777" width="45.28515625" style="244" customWidth="1"/>
    <col min="11778" max="11778" width="13.28515625" style="244" customWidth="1"/>
    <col min="11779" max="11780" width="5.28515625" style="244" customWidth="1"/>
    <col min="11781" max="11788" width="16.7109375" style="244" customWidth="1"/>
    <col min="11789" max="11789" width="14.42578125" style="244" customWidth="1"/>
    <col min="11790" max="12032" width="9.140625" style="244"/>
    <col min="12033" max="12033" width="45.28515625" style="244" customWidth="1"/>
    <col min="12034" max="12034" width="13.28515625" style="244" customWidth="1"/>
    <col min="12035" max="12036" width="5.28515625" style="244" customWidth="1"/>
    <col min="12037" max="12044" width="16.7109375" style="244" customWidth="1"/>
    <col min="12045" max="12045" width="14.42578125" style="244" customWidth="1"/>
    <col min="12046" max="12288" width="9.140625" style="244"/>
    <col min="12289" max="12289" width="45.28515625" style="244" customWidth="1"/>
    <col min="12290" max="12290" width="13.28515625" style="244" customWidth="1"/>
    <col min="12291" max="12292" width="5.28515625" style="244" customWidth="1"/>
    <col min="12293" max="12300" width="16.7109375" style="244" customWidth="1"/>
    <col min="12301" max="12301" width="14.42578125" style="244" customWidth="1"/>
    <col min="12302" max="12544" width="9.140625" style="244"/>
    <col min="12545" max="12545" width="45.28515625" style="244" customWidth="1"/>
    <col min="12546" max="12546" width="13.28515625" style="244" customWidth="1"/>
    <col min="12547" max="12548" width="5.28515625" style="244" customWidth="1"/>
    <col min="12549" max="12556" width="16.7109375" style="244" customWidth="1"/>
    <col min="12557" max="12557" width="14.42578125" style="244" customWidth="1"/>
    <col min="12558" max="12800" width="9.140625" style="244"/>
    <col min="12801" max="12801" width="45.28515625" style="244" customWidth="1"/>
    <col min="12802" max="12802" width="13.28515625" style="244" customWidth="1"/>
    <col min="12803" max="12804" width="5.28515625" style="244" customWidth="1"/>
    <col min="12805" max="12812" width="16.7109375" style="244" customWidth="1"/>
    <col min="12813" max="12813" width="14.42578125" style="244" customWidth="1"/>
    <col min="12814" max="13056" width="9.140625" style="244"/>
    <col min="13057" max="13057" width="45.28515625" style="244" customWidth="1"/>
    <col min="13058" max="13058" width="13.28515625" style="244" customWidth="1"/>
    <col min="13059" max="13060" width="5.28515625" style="244" customWidth="1"/>
    <col min="13061" max="13068" width="16.7109375" style="244" customWidth="1"/>
    <col min="13069" max="13069" width="14.42578125" style="244" customWidth="1"/>
    <col min="13070" max="13312" width="9.140625" style="244"/>
    <col min="13313" max="13313" width="45.28515625" style="244" customWidth="1"/>
    <col min="13314" max="13314" width="13.28515625" style="244" customWidth="1"/>
    <col min="13315" max="13316" width="5.28515625" style="244" customWidth="1"/>
    <col min="13317" max="13324" width="16.7109375" style="244" customWidth="1"/>
    <col min="13325" max="13325" width="14.42578125" style="244" customWidth="1"/>
    <col min="13326" max="13568" width="9.140625" style="244"/>
    <col min="13569" max="13569" width="45.28515625" style="244" customWidth="1"/>
    <col min="13570" max="13570" width="13.28515625" style="244" customWidth="1"/>
    <col min="13571" max="13572" width="5.28515625" style="244" customWidth="1"/>
    <col min="13573" max="13580" width="16.7109375" style="244" customWidth="1"/>
    <col min="13581" max="13581" width="14.42578125" style="244" customWidth="1"/>
    <col min="13582" max="13824" width="9.140625" style="244"/>
    <col min="13825" max="13825" width="45.28515625" style="244" customWidth="1"/>
    <col min="13826" max="13826" width="13.28515625" style="244" customWidth="1"/>
    <col min="13827" max="13828" width="5.28515625" style="244" customWidth="1"/>
    <col min="13829" max="13836" width="16.7109375" style="244" customWidth="1"/>
    <col min="13837" max="13837" width="14.42578125" style="244" customWidth="1"/>
    <col min="13838" max="14080" width="9.140625" style="244"/>
    <col min="14081" max="14081" width="45.28515625" style="244" customWidth="1"/>
    <col min="14082" max="14082" width="13.28515625" style="244" customWidth="1"/>
    <col min="14083" max="14084" width="5.28515625" style="244" customWidth="1"/>
    <col min="14085" max="14092" width="16.7109375" style="244" customWidth="1"/>
    <col min="14093" max="14093" width="14.42578125" style="244" customWidth="1"/>
    <col min="14094" max="14336" width="9.140625" style="244"/>
    <col min="14337" max="14337" width="45.28515625" style="244" customWidth="1"/>
    <col min="14338" max="14338" width="13.28515625" style="244" customWidth="1"/>
    <col min="14339" max="14340" width="5.28515625" style="244" customWidth="1"/>
    <col min="14341" max="14348" width="16.7109375" style="244" customWidth="1"/>
    <col min="14349" max="14349" width="14.42578125" style="244" customWidth="1"/>
    <col min="14350" max="14592" width="9.140625" style="244"/>
    <col min="14593" max="14593" width="45.28515625" style="244" customWidth="1"/>
    <col min="14594" max="14594" width="13.28515625" style="244" customWidth="1"/>
    <col min="14595" max="14596" width="5.28515625" style="244" customWidth="1"/>
    <col min="14597" max="14604" width="16.7109375" style="244" customWidth="1"/>
    <col min="14605" max="14605" width="14.42578125" style="244" customWidth="1"/>
    <col min="14606" max="14848" width="9.140625" style="244"/>
    <col min="14849" max="14849" width="45.28515625" style="244" customWidth="1"/>
    <col min="14850" max="14850" width="13.28515625" style="244" customWidth="1"/>
    <col min="14851" max="14852" width="5.28515625" style="244" customWidth="1"/>
    <col min="14853" max="14860" width="16.7109375" style="244" customWidth="1"/>
    <col min="14861" max="14861" width="14.42578125" style="244" customWidth="1"/>
    <col min="14862" max="15104" width="9.140625" style="244"/>
    <col min="15105" max="15105" width="45.28515625" style="244" customWidth="1"/>
    <col min="15106" max="15106" width="13.28515625" style="244" customWidth="1"/>
    <col min="15107" max="15108" width="5.28515625" style="244" customWidth="1"/>
    <col min="15109" max="15116" width="16.7109375" style="244" customWidth="1"/>
    <col min="15117" max="15117" width="14.42578125" style="244" customWidth="1"/>
    <col min="15118" max="15360" width="9.140625" style="244"/>
    <col min="15361" max="15361" width="45.28515625" style="244" customWidth="1"/>
    <col min="15362" max="15362" width="13.28515625" style="244" customWidth="1"/>
    <col min="15363" max="15364" width="5.28515625" style="244" customWidth="1"/>
    <col min="15365" max="15372" width="16.7109375" style="244" customWidth="1"/>
    <col min="15373" max="15373" width="14.42578125" style="244" customWidth="1"/>
    <col min="15374" max="15616" width="9.140625" style="244"/>
    <col min="15617" max="15617" width="45.28515625" style="244" customWidth="1"/>
    <col min="15618" max="15618" width="13.28515625" style="244" customWidth="1"/>
    <col min="15619" max="15620" width="5.28515625" style="244" customWidth="1"/>
    <col min="15621" max="15628" width="16.7109375" style="244" customWidth="1"/>
    <col min="15629" max="15629" width="14.42578125" style="244" customWidth="1"/>
    <col min="15630" max="15872" width="9.140625" style="244"/>
    <col min="15873" max="15873" width="45.28515625" style="244" customWidth="1"/>
    <col min="15874" max="15874" width="13.28515625" style="244" customWidth="1"/>
    <col min="15875" max="15876" width="5.28515625" style="244" customWidth="1"/>
    <col min="15877" max="15884" width="16.7109375" style="244" customWidth="1"/>
    <col min="15885" max="15885" width="14.42578125" style="244" customWidth="1"/>
    <col min="15886" max="16128" width="9.140625" style="244"/>
    <col min="16129" max="16129" width="45.28515625" style="244" customWidth="1"/>
    <col min="16130" max="16130" width="13.28515625" style="244" customWidth="1"/>
    <col min="16131" max="16132" width="5.28515625" style="244" customWidth="1"/>
    <col min="16133" max="16140" width="16.7109375" style="244" customWidth="1"/>
    <col min="16141" max="16141" width="14.42578125" style="244" customWidth="1"/>
    <col min="16142" max="16384" width="9.140625" style="244"/>
  </cols>
  <sheetData>
    <row r="1" spans="1:15" ht="30" customHeight="1">
      <c r="A1" s="328" t="s">
        <v>1097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</row>
    <row r="2" spans="1:15" ht="30" customHeight="1">
      <c r="A2" s="326" t="s">
        <v>1098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</row>
    <row r="3" spans="1:15" ht="30" customHeight="1">
      <c r="A3" s="327" t="s">
        <v>1099</v>
      </c>
      <c r="B3" s="327" t="s">
        <v>1100</v>
      </c>
      <c r="C3" s="327" t="s">
        <v>1101</v>
      </c>
      <c r="D3" s="327" t="s">
        <v>1102</v>
      </c>
      <c r="E3" s="327" t="s">
        <v>1103</v>
      </c>
      <c r="F3" s="327"/>
      <c r="G3" s="327" t="s">
        <v>1104</v>
      </c>
      <c r="H3" s="327"/>
      <c r="I3" s="327" t="s">
        <v>1105</v>
      </c>
      <c r="J3" s="327"/>
      <c r="K3" s="327" t="s">
        <v>1106</v>
      </c>
      <c r="L3" s="327"/>
      <c r="M3" s="327" t="s">
        <v>1107</v>
      </c>
    </row>
    <row r="4" spans="1:15" ht="30" customHeight="1">
      <c r="A4" s="327"/>
      <c r="B4" s="327"/>
      <c r="C4" s="327"/>
      <c r="D4" s="327"/>
      <c r="E4" s="245" t="s">
        <v>1108</v>
      </c>
      <c r="F4" s="245" t="s">
        <v>1109</v>
      </c>
      <c r="G4" s="245" t="s">
        <v>1108</v>
      </c>
      <c r="H4" s="245" t="s">
        <v>1109</v>
      </c>
      <c r="I4" s="245" t="s">
        <v>1108</v>
      </c>
      <c r="J4" s="245" t="s">
        <v>1109</v>
      </c>
      <c r="K4" s="245" t="s">
        <v>1108</v>
      </c>
      <c r="L4" s="245" t="s">
        <v>1109</v>
      </c>
      <c r="M4" s="327"/>
    </row>
    <row r="5" spans="1:15" ht="30" customHeight="1">
      <c r="A5" s="246" t="s">
        <v>1110</v>
      </c>
      <c r="B5" s="247"/>
      <c r="C5" s="247"/>
      <c r="D5" s="247">
        <v>1</v>
      </c>
      <c r="E5" s="247">
        <f>기계내역서!H23</f>
        <v>0</v>
      </c>
      <c r="F5" s="247">
        <f>D5*E5</f>
        <v>0</v>
      </c>
      <c r="G5" s="247">
        <f>기계내역서!J23</f>
        <v>0</v>
      </c>
      <c r="H5" s="247">
        <f>D5*G5</f>
        <v>0</v>
      </c>
      <c r="I5" s="247">
        <f>기계내역서!L23</f>
        <v>0</v>
      </c>
      <c r="J5" s="247">
        <f>D5*I5</f>
        <v>0</v>
      </c>
      <c r="K5" s="247">
        <f>E5+G5+I5</f>
        <v>0</v>
      </c>
      <c r="L5" s="247">
        <f>D5*K5</f>
        <v>0</v>
      </c>
      <c r="M5" s="247"/>
      <c r="N5" s="246" t="s">
        <v>1111</v>
      </c>
    </row>
    <row r="6" spans="1:15" ht="30" customHeight="1">
      <c r="A6" s="246" t="s">
        <v>1112</v>
      </c>
      <c r="B6" s="247"/>
      <c r="C6" s="247"/>
      <c r="D6" s="247">
        <v>1</v>
      </c>
      <c r="E6" s="247">
        <f>기계내역서!H101</f>
        <v>0</v>
      </c>
      <c r="F6" s="247">
        <f>D6*E6</f>
        <v>0</v>
      </c>
      <c r="G6" s="247">
        <f>기계내역서!J101</f>
        <v>0</v>
      </c>
      <c r="H6" s="247">
        <f>D6*G6</f>
        <v>0</v>
      </c>
      <c r="I6" s="247">
        <f>기계내역서!L101</f>
        <v>0</v>
      </c>
      <c r="J6" s="247">
        <f>D6*I6</f>
        <v>0</v>
      </c>
      <c r="K6" s="247">
        <f>E6+G6+I6</f>
        <v>0</v>
      </c>
      <c r="L6" s="247">
        <f>D6*K6</f>
        <v>0</v>
      </c>
      <c r="M6" s="247"/>
      <c r="N6" s="246" t="s">
        <v>1113</v>
      </c>
    </row>
    <row r="7" spans="1:15" ht="30" customHeight="1">
      <c r="A7" s="246" t="s">
        <v>1114</v>
      </c>
      <c r="B7" s="247"/>
      <c r="C7" s="247"/>
      <c r="D7" s="247">
        <v>1</v>
      </c>
      <c r="E7" s="247">
        <f>기계내역서!H153</f>
        <v>0</v>
      </c>
      <c r="F7" s="247">
        <f>D7*E7</f>
        <v>0</v>
      </c>
      <c r="G7" s="247">
        <f>기계내역서!J153</f>
        <v>0</v>
      </c>
      <c r="H7" s="247">
        <f>D7*G7</f>
        <v>0</v>
      </c>
      <c r="I7" s="247">
        <f>기계내역서!L153</f>
        <v>0</v>
      </c>
      <c r="J7" s="247">
        <f>D7*I7</f>
        <v>0</v>
      </c>
      <c r="K7" s="247">
        <f>E7+G7+I7</f>
        <v>0</v>
      </c>
      <c r="L7" s="247">
        <f>D7*K7</f>
        <v>0</v>
      </c>
      <c r="M7" s="247"/>
      <c r="N7" s="246" t="s">
        <v>1115</v>
      </c>
    </row>
    <row r="8" spans="1:15" ht="30" customHeight="1">
      <c r="A8" s="246" t="s">
        <v>1116</v>
      </c>
      <c r="B8" s="247"/>
      <c r="C8" s="247"/>
      <c r="D8" s="247">
        <v>1</v>
      </c>
      <c r="E8" s="247">
        <f>기계내역서!H179</f>
        <v>0</v>
      </c>
      <c r="F8" s="247">
        <f>D8*E8</f>
        <v>0</v>
      </c>
      <c r="G8" s="247">
        <f>기계내역서!J179</f>
        <v>0</v>
      </c>
      <c r="H8" s="247">
        <f>D8*G8</f>
        <v>0</v>
      </c>
      <c r="I8" s="247">
        <f>기계내역서!L179</f>
        <v>0</v>
      </c>
      <c r="J8" s="247">
        <f>D8*I8</f>
        <v>0</v>
      </c>
      <c r="K8" s="247">
        <f>E8+G8+I8</f>
        <v>0</v>
      </c>
      <c r="L8" s="247">
        <f>D8*K8</f>
        <v>0</v>
      </c>
      <c r="M8" s="247"/>
      <c r="N8" s="246" t="s">
        <v>1117</v>
      </c>
      <c r="O8" s="267"/>
    </row>
    <row r="9" spans="1:15" ht="30" customHeight="1">
      <c r="A9" s="246" t="s">
        <v>1118</v>
      </c>
      <c r="B9" s="247"/>
      <c r="C9" s="247"/>
      <c r="D9" s="247">
        <v>1</v>
      </c>
      <c r="E9" s="247">
        <f>기계내역서!H205</f>
        <v>0</v>
      </c>
      <c r="F9" s="247">
        <f>D9*E9</f>
        <v>0</v>
      </c>
      <c r="G9" s="247">
        <f>기계내역서!J205</f>
        <v>0</v>
      </c>
      <c r="H9" s="247">
        <f>D9*G9</f>
        <v>0</v>
      </c>
      <c r="I9" s="247">
        <f>기계내역서!L205</f>
        <v>0</v>
      </c>
      <c r="J9" s="247">
        <f>D9*I9</f>
        <v>0</v>
      </c>
      <c r="K9" s="247">
        <f>E9+G9+I9</f>
        <v>0</v>
      </c>
      <c r="L9" s="247">
        <f>D9*K9</f>
        <v>0</v>
      </c>
      <c r="M9" s="247"/>
      <c r="N9" s="246" t="s">
        <v>1119</v>
      </c>
    </row>
    <row r="10" spans="1:15" ht="30" customHeight="1">
      <c r="A10" s="246"/>
      <c r="B10" s="247"/>
      <c r="C10" s="247"/>
      <c r="D10" s="247"/>
      <c r="E10" s="247"/>
      <c r="F10" s="247"/>
      <c r="G10" s="247"/>
      <c r="H10" s="247"/>
      <c r="I10" s="247"/>
      <c r="J10" s="247"/>
      <c r="K10" s="247"/>
      <c r="L10" s="247"/>
      <c r="M10" s="247"/>
      <c r="N10" s="247"/>
    </row>
    <row r="11" spans="1:15" ht="30" customHeight="1">
      <c r="A11" s="247"/>
      <c r="B11" s="247"/>
      <c r="C11" s="247"/>
      <c r="D11" s="247"/>
      <c r="E11" s="247"/>
      <c r="F11" s="247"/>
      <c r="G11" s="247"/>
      <c r="H11" s="247"/>
      <c r="I11" s="247"/>
      <c r="J11" s="247"/>
      <c r="K11" s="247"/>
      <c r="L11" s="247"/>
      <c r="M11" s="247"/>
      <c r="N11" s="247"/>
    </row>
    <row r="12" spans="1:15" ht="30" customHeight="1">
      <c r="A12" s="247"/>
      <c r="B12" s="247"/>
      <c r="C12" s="247"/>
      <c r="D12" s="247"/>
      <c r="E12" s="247"/>
      <c r="F12" s="247"/>
      <c r="G12" s="247"/>
      <c r="H12" s="247"/>
      <c r="I12" s="247"/>
      <c r="J12" s="247"/>
      <c r="K12" s="247"/>
      <c r="L12" s="247"/>
      <c r="M12" s="247"/>
      <c r="N12" s="247"/>
    </row>
    <row r="13" spans="1:15" ht="30" customHeight="1">
      <c r="A13" s="247"/>
      <c r="B13" s="247"/>
      <c r="C13" s="247"/>
      <c r="D13" s="247"/>
      <c r="E13" s="247"/>
      <c r="F13" s="247"/>
      <c r="G13" s="247"/>
      <c r="H13" s="247"/>
      <c r="I13" s="247"/>
      <c r="J13" s="247"/>
      <c r="K13" s="247"/>
      <c r="L13" s="247"/>
      <c r="M13" s="247"/>
      <c r="N13" s="247"/>
    </row>
    <row r="14" spans="1:15" ht="30" customHeight="1">
      <c r="A14" s="247"/>
      <c r="B14" s="247"/>
      <c r="C14" s="247"/>
      <c r="D14" s="247"/>
      <c r="E14" s="247"/>
      <c r="F14" s="247"/>
      <c r="G14" s="247"/>
      <c r="H14" s="247"/>
      <c r="I14" s="247"/>
      <c r="J14" s="247"/>
      <c r="K14" s="247"/>
      <c r="L14" s="247"/>
      <c r="M14" s="247"/>
      <c r="N14" s="247"/>
    </row>
    <row r="15" spans="1:15" ht="30" customHeight="1">
      <c r="A15" s="247"/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</row>
    <row r="16" spans="1:15" ht="30" customHeight="1">
      <c r="A16" s="247"/>
      <c r="B16" s="247"/>
      <c r="C16" s="247"/>
      <c r="D16" s="247"/>
      <c r="E16" s="247"/>
      <c r="F16" s="247"/>
      <c r="G16" s="247"/>
      <c r="H16" s="247"/>
      <c r="I16" s="247"/>
      <c r="J16" s="247"/>
      <c r="K16" s="247"/>
      <c r="L16" s="247"/>
      <c r="M16" s="247"/>
      <c r="N16" s="247"/>
    </row>
    <row r="17" spans="1:14" ht="30" customHeight="1">
      <c r="A17" s="247"/>
      <c r="B17" s="247"/>
      <c r="C17" s="247"/>
      <c r="D17" s="247"/>
      <c r="E17" s="247"/>
      <c r="F17" s="247"/>
      <c r="G17" s="247"/>
      <c r="H17" s="247"/>
      <c r="I17" s="247"/>
      <c r="J17" s="247"/>
      <c r="K17" s="247"/>
      <c r="L17" s="247"/>
      <c r="M17" s="247"/>
      <c r="N17" s="247"/>
    </row>
    <row r="18" spans="1:14" ht="30" customHeight="1">
      <c r="A18" s="247"/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</row>
    <row r="19" spans="1:14" ht="30" customHeight="1">
      <c r="A19" s="247"/>
      <c r="B19" s="247"/>
      <c r="C19" s="247"/>
      <c r="D19" s="247"/>
      <c r="E19" s="247"/>
      <c r="F19" s="247"/>
      <c r="G19" s="247"/>
      <c r="H19" s="247"/>
      <c r="I19" s="247"/>
      <c r="J19" s="247"/>
      <c r="K19" s="247"/>
      <c r="L19" s="247"/>
      <c r="M19" s="247"/>
      <c r="N19" s="247"/>
    </row>
    <row r="20" spans="1:14" ht="30" customHeight="1">
      <c r="A20" s="247"/>
      <c r="B20" s="247"/>
      <c r="C20" s="247"/>
      <c r="D20" s="247"/>
      <c r="E20" s="247"/>
      <c r="F20" s="247"/>
      <c r="G20" s="247"/>
      <c r="H20" s="247"/>
      <c r="I20" s="247"/>
      <c r="J20" s="247"/>
      <c r="K20" s="247"/>
      <c r="L20" s="247"/>
      <c r="M20" s="247"/>
      <c r="N20" s="247"/>
    </row>
    <row r="21" spans="1:14" ht="30" customHeight="1">
      <c r="A21" s="247"/>
      <c r="B21" s="247"/>
      <c r="C21" s="247"/>
      <c r="D21" s="247"/>
      <c r="E21" s="247"/>
      <c r="F21" s="247"/>
      <c r="G21" s="247"/>
      <c r="H21" s="247"/>
      <c r="I21" s="247"/>
      <c r="J21" s="247"/>
      <c r="K21" s="247"/>
      <c r="L21" s="247"/>
      <c r="M21" s="247"/>
      <c r="N21" s="247"/>
    </row>
    <row r="22" spans="1:14" ht="30" customHeight="1">
      <c r="A22" s="247"/>
      <c r="B22" s="247"/>
      <c r="C22" s="247"/>
      <c r="D22" s="247"/>
      <c r="E22" s="247"/>
      <c r="F22" s="247"/>
      <c r="G22" s="247"/>
      <c r="H22" s="247"/>
      <c r="I22" s="247"/>
      <c r="J22" s="247"/>
      <c r="K22" s="247"/>
      <c r="L22" s="247"/>
      <c r="M22" s="247"/>
      <c r="N22" s="247"/>
    </row>
    <row r="23" spans="1:14" ht="30" customHeight="1">
      <c r="A23" s="247"/>
      <c r="B23" s="247"/>
      <c r="C23" s="247"/>
      <c r="D23" s="247"/>
      <c r="E23" s="247"/>
      <c r="F23" s="247"/>
      <c r="G23" s="247"/>
      <c r="H23" s="247"/>
      <c r="I23" s="247"/>
      <c r="J23" s="247"/>
      <c r="K23" s="247"/>
      <c r="L23" s="247"/>
      <c r="M23" s="247"/>
      <c r="N23" s="247"/>
    </row>
    <row r="24" spans="1:14" ht="30" customHeight="1">
      <c r="A24" s="247"/>
      <c r="B24" s="247"/>
      <c r="C24" s="247"/>
      <c r="D24" s="247"/>
      <c r="E24" s="247"/>
      <c r="F24" s="247"/>
      <c r="G24" s="247"/>
      <c r="H24" s="247"/>
      <c r="I24" s="247"/>
      <c r="J24" s="247"/>
      <c r="K24" s="247"/>
      <c r="L24" s="247"/>
      <c r="M24" s="247"/>
      <c r="N24" s="247"/>
    </row>
    <row r="25" spans="1:14" ht="30" customHeight="1">
      <c r="A25" s="247"/>
      <c r="B25" s="247"/>
      <c r="C25" s="247"/>
      <c r="D25" s="247"/>
      <c r="E25" s="247"/>
      <c r="F25" s="247"/>
      <c r="G25" s="247"/>
      <c r="H25" s="247"/>
      <c r="I25" s="247"/>
      <c r="J25" s="247"/>
      <c r="K25" s="247"/>
      <c r="L25" s="247"/>
      <c r="M25" s="247"/>
      <c r="N25" s="247"/>
    </row>
    <row r="26" spans="1:14" ht="30" customHeight="1">
      <c r="A26" s="247"/>
      <c r="B26" s="247"/>
      <c r="C26" s="247"/>
      <c r="D26" s="247"/>
      <c r="E26" s="247"/>
      <c r="F26" s="247"/>
      <c r="G26" s="247"/>
      <c r="H26" s="247"/>
      <c r="I26" s="247"/>
      <c r="J26" s="247"/>
      <c r="K26" s="247"/>
      <c r="L26" s="247"/>
      <c r="M26" s="247"/>
      <c r="N26" s="247"/>
    </row>
    <row r="27" spans="1:14" ht="30" customHeight="1">
      <c r="A27" s="247"/>
      <c r="B27" s="247"/>
      <c r="C27" s="247"/>
      <c r="D27" s="247"/>
      <c r="E27" s="247"/>
      <c r="F27" s="247"/>
      <c r="G27" s="247"/>
      <c r="H27" s="247"/>
      <c r="I27" s="247"/>
      <c r="J27" s="247"/>
      <c r="K27" s="247"/>
      <c r="L27" s="247"/>
      <c r="M27" s="247"/>
      <c r="N27" s="247"/>
    </row>
    <row r="28" spans="1:14" ht="30" customHeight="1">
      <c r="A28" s="247"/>
      <c r="B28" s="247"/>
      <c r="C28" s="247"/>
      <c r="D28" s="247"/>
      <c r="E28" s="247"/>
      <c r="F28" s="247"/>
      <c r="G28" s="247"/>
      <c r="H28" s="247"/>
      <c r="I28" s="247"/>
      <c r="J28" s="247"/>
      <c r="K28" s="247"/>
      <c r="L28" s="247"/>
      <c r="M28" s="247"/>
      <c r="N28" s="247"/>
    </row>
    <row r="29" spans="1:14" ht="30" customHeight="1">
      <c r="A29" s="247" t="s">
        <v>1120</v>
      </c>
      <c r="B29" s="247"/>
      <c r="C29" s="247"/>
      <c r="D29" s="247"/>
      <c r="E29" s="247"/>
      <c r="F29" s="247">
        <f>(F5+F6+F7+F8+F9)</f>
        <v>0</v>
      </c>
      <c r="G29" s="247"/>
      <c r="H29" s="247">
        <f>(H5+H6+H7+H8+H9)</f>
        <v>0</v>
      </c>
      <c r="I29" s="247"/>
      <c r="J29" s="247">
        <f>(J5+J6+J7+J8+J9)</f>
        <v>0</v>
      </c>
      <c r="K29" s="247"/>
      <c r="L29" s="247">
        <f>F29+H29+J29</f>
        <v>0</v>
      </c>
      <c r="M29" s="247"/>
      <c r="N29" s="247"/>
    </row>
    <row r="30" spans="1:14" hidden="1">
      <c r="A30" s="244" t="s">
        <v>1121</v>
      </c>
    </row>
    <row r="31" spans="1:14" ht="17.25">
      <c r="A31" s="248" t="s">
        <v>1122</v>
      </c>
      <c r="B31" s="248"/>
      <c r="C31" s="248"/>
      <c r="D31" s="248"/>
      <c r="E31" s="248"/>
      <c r="F31" s="248"/>
      <c r="G31" s="248"/>
      <c r="H31" s="248"/>
      <c r="I31" s="248"/>
      <c r="J31" s="248"/>
      <c r="K31" s="248"/>
      <c r="L31" s="248"/>
      <c r="M31" s="248"/>
    </row>
  </sheetData>
  <mergeCells count="11">
    <mergeCell ref="M3:M4"/>
    <mergeCell ref="A1:M1"/>
    <mergeCell ref="A2:M2"/>
    <mergeCell ref="A3:A4"/>
    <mergeCell ref="B3:B4"/>
    <mergeCell ref="C3:C4"/>
    <mergeCell ref="D3:D4"/>
    <mergeCell ref="E3:F3"/>
    <mergeCell ref="G3:H3"/>
    <mergeCell ref="I3:J3"/>
    <mergeCell ref="K3:L3"/>
  </mergeCells>
  <phoneticPr fontId="3" type="noConversion"/>
  <pageMargins left="0.78740157480314954" right="0" top="0.39370078740157477" bottom="0.39370078740157477" header="0.3" footer="0.3"/>
  <pageSetup paperSize="9" scale="6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9</vt:i4>
      </vt:variant>
    </vt:vector>
  </HeadingPairs>
  <TitlesOfParts>
    <vt:vector size="16" baseType="lpstr">
      <vt:lpstr>표지</vt:lpstr>
      <vt:lpstr>인테리어원가</vt:lpstr>
      <vt:lpstr>인테리어집계</vt:lpstr>
      <vt:lpstr>인테리어내역</vt:lpstr>
      <vt:lpstr>기계원가</vt:lpstr>
      <vt:lpstr>기계내역서</vt:lpstr>
      <vt:lpstr>기계집계표</vt:lpstr>
      <vt:lpstr>기계내역서!Print_Area</vt:lpstr>
      <vt:lpstr>기계집계표!Print_Area</vt:lpstr>
      <vt:lpstr>인테리어내역!Print_Area</vt:lpstr>
      <vt:lpstr>인테리어원가!Print_Area</vt:lpstr>
      <vt:lpstr>인테리어집계!Print_Area</vt:lpstr>
      <vt:lpstr>기계내역서!Print_Titles</vt:lpstr>
      <vt:lpstr>기계집계표!Print_Titles</vt:lpstr>
      <vt:lpstr>인테리어내역!Print_Titles</vt:lpstr>
      <vt:lpstr>인테리어집계!Print_Titles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QCM</dc:creator>
  <cp:lastModifiedBy>Hansung Kim</cp:lastModifiedBy>
  <cp:lastPrinted>2024-11-17T21:21:22Z</cp:lastPrinted>
  <dcterms:created xsi:type="dcterms:W3CDTF">2014-12-18T00:42:27Z</dcterms:created>
  <dcterms:modified xsi:type="dcterms:W3CDTF">2025-01-07T02:28:50Z</dcterms:modified>
</cp:coreProperties>
</file>